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howInkAnnotation="0" saveExternalLinkValues="0" codeName="ThisWorkbook"/>
  <mc:AlternateContent xmlns:mc="http://schemas.openxmlformats.org/markup-compatibility/2006">
    <mc:Choice Requires="x15">
      <x15ac:absPath xmlns:x15ac="http://schemas.microsoft.com/office/spreadsheetml/2010/11/ac" url="\\schenectady.local\staff\users\CoronaK\Business\2019-2020\"/>
    </mc:Choice>
  </mc:AlternateContent>
  <bookViews>
    <workbookView xWindow="-28920" yWindow="-120" windowWidth="29040" windowHeight="16440"/>
  </bookViews>
  <sheets>
    <sheet name="Part A" sheetId="1" r:id="rId1"/>
    <sheet name="Part B" sheetId="9" r:id="rId2"/>
    <sheet name="Part C" sheetId="10" r:id="rId3"/>
    <sheet name="Part D" sheetId="11" r:id="rId4"/>
    <sheet name="Part E" sheetId="12" r:id="rId5"/>
    <sheet name="Drop-downs" sheetId="8" state="hidden" r:id="rId6"/>
  </sheets>
  <definedNames>
    <definedName name="CentralCostperPupil" localSheetId="1">#REF!</definedName>
    <definedName name="CentralCostperPupil" localSheetId="2">#REF!</definedName>
    <definedName name="CentralCostperPupil" localSheetId="3">#REF!</definedName>
    <definedName name="CentralCostperPupil" localSheetId="4">#REF!</definedName>
    <definedName name="CentralCostperPupil">'Part A'!$C$85</definedName>
  </definedNames>
  <calcPr calcId="162913" forceFullCalc="1"/>
  <extLst>
    <ext xmlns:x15="http://schemas.microsoft.com/office/spreadsheetml/2010/11/main" uri="{140A7094-0E35-4892-8432-C4D2E57EDEB5}">
      <x15:workbookPr chartTrackingRefBase="1"/>
    </ext>
    <x:ext xmlns:x="http://schemas.openxmlformats.org/spreadsheetml/2006/main"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extLst>
</workbook>
</file>

<file path=xl/calcChain.xml><?xml version="1.0" encoding="utf-8"?>
<calcChain xmlns="http://schemas.openxmlformats.org/spreadsheetml/2006/main">
  <c r="C14" i="1" l="1"/>
  <c r="C15" i="1"/>
  <c r="C16" i="1"/>
  <c r="C17" i="1"/>
  <c r="D18" i="1"/>
  <c r="E18" i="1"/>
  <c r="C22" i="1"/>
  <c r="C23" i="1"/>
  <c r="C24" i="1"/>
  <c r="C25" i="1"/>
  <c r="C26" i="1"/>
  <c r="C27" i="1"/>
  <c r="C28" i="1"/>
  <c r="D29" i="1"/>
  <c r="E29" i="1"/>
  <c r="C33" i="1"/>
  <c r="C34" i="1"/>
  <c r="C35" i="1"/>
  <c r="C36" i="1"/>
  <c r="C37" i="1"/>
  <c r="C38" i="1"/>
  <c r="C39" i="1"/>
  <c r="C40" i="1"/>
  <c r="C41" i="1"/>
  <c r="C42" i="1"/>
  <c r="C43" i="1"/>
  <c r="C44" i="1"/>
  <c r="D45" i="1"/>
  <c r="E45" i="1"/>
  <c r="C53" i="1"/>
  <c r="C61" i="1"/>
  <c r="C62" i="1"/>
  <c r="C63" i="1"/>
  <c r="C64" i="1"/>
  <c r="C65" i="1"/>
  <c r="D66" i="1"/>
  <c r="E66" i="1"/>
  <c r="E67" i="1" s="1"/>
  <c r="F66" i="1"/>
  <c r="C71" i="1"/>
  <c r="C72" i="1"/>
  <c r="C73" i="1"/>
  <c r="C74" i="1"/>
  <c r="C75" i="1"/>
  <c r="C76" i="1"/>
  <c r="C77" i="1"/>
  <c r="D78" i="1"/>
  <c r="E78" i="1"/>
  <c r="F78" i="1"/>
  <c r="C81" i="1"/>
  <c r="C92" i="1" s="1"/>
  <c r="C93" i="1" s="1"/>
  <c r="C95" i="1" s="1"/>
  <c r="D82" i="1"/>
  <c r="E84" i="1"/>
  <c r="W8" i="9"/>
  <c r="W9" i="9"/>
  <c r="W10" i="9"/>
  <c r="W11" i="9"/>
  <c r="W12" i="9"/>
  <c r="W13" i="9"/>
  <c r="W14" i="9"/>
  <c r="W15" i="9"/>
  <c r="W16" i="9"/>
  <c r="W17" i="9"/>
  <c r="W18" i="9"/>
  <c r="W19" i="9"/>
  <c r="W20" i="9"/>
  <c r="W21" i="9"/>
  <c r="W22" i="9"/>
  <c r="K23" i="9"/>
  <c r="L23" i="9"/>
  <c r="M23" i="9"/>
  <c r="N23" i="9"/>
  <c r="O23" i="9"/>
  <c r="P23" i="9"/>
  <c r="Q23" i="9"/>
  <c r="R23" i="9"/>
  <c r="S23" i="9"/>
  <c r="T23" i="9"/>
  <c r="U23" i="9"/>
  <c r="V23" i="9"/>
  <c r="I8" i="10"/>
  <c r="Q8" i="10"/>
  <c r="T8" i="10"/>
  <c r="I9" i="10"/>
  <c r="Q9" i="10"/>
  <c r="T9" i="10"/>
  <c r="I10" i="10"/>
  <c r="Q10" i="10"/>
  <c r="T10" i="10"/>
  <c r="I11" i="10"/>
  <c r="Q11" i="10"/>
  <c r="T11" i="10"/>
  <c r="I12" i="10"/>
  <c r="Q12" i="10"/>
  <c r="T12" i="10"/>
  <c r="I13" i="10"/>
  <c r="Q13" i="10"/>
  <c r="T13" i="10"/>
  <c r="I14" i="10"/>
  <c r="Q14" i="10"/>
  <c r="T14" i="10"/>
  <c r="I15" i="10"/>
  <c r="Q15" i="10"/>
  <c r="T15" i="10"/>
  <c r="I16" i="10"/>
  <c r="Q16" i="10"/>
  <c r="T16" i="10"/>
  <c r="I17" i="10"/>
  <c r="Q17" i="10"/>
  <c r="T17" i="10"/>
  <c r="I18" i="10"/>
  <c r="Q18" i="10"/>
  <c r="T18" i="10"/>
  <c r="I19" i="10"/>
  <c r="Q19" i="10"/>
  <c r="T19" i="10"/>
  <c r="I20" i="10"/>
  <c r="Q20" i="10"/>
  <c r="T20" i="10"/>
  <c r="I21" i="10"/>
  <c r="Q21" i="10"/>
  <c r="T21" i="10"/>
  <c r="I22" i="10"/>
  <c r="Q22" i="10"/>
  <c r="T22" i="10"/>
  <c r="D23" i="10"/>
  <c r="E23" i="10"/>
  <c r="F23" i="10"/>
  <c r="G23" i="10"/>
  <c r="H23" i="10"/>
  <c r="J23" i="10"/>
  <c r="K23" i="10"/>
  <c r="L23" i="10"/>
  <c r="M23" i="10"/>
  <c r="N23" i="10"/>
  <c r="O23" i="10"/>
  <c r="P23" i="10"/>
  <c r="R23" i="10"/>
  <c r="S23" i="10"/>
  <c r="W23" i="10"/>
  <c r="X23" i="10"/>
  <c r="J8" i="11"/>
  <c r="N8" i="11"/>
  <c r="V8" i="11"/>
  <c r="J9" i="11"/>
  <c r="N9" i="11"/>
  <c r="V9" i="11"/>
  <c r="J10" i="11"/>
  <c r="N10" i="11"/>
  <c r="V10" i="11"/>
  <c r="J11" i="11"/>
  <c r="N11" i="11"/>
  <c r="V11" i="11"/>
  <c r="J12" i="11"/>
  <c r="N12" i="11"/>
  <c r="V12" i="11"/>
  <c r="J13" i="11"/>
  <c r="N13" i="11"/>
  <c r="V13" i="11"/>
  <c r="J14" i="11"/>
  <c r="N14" i="11"/>
  <c r="V14" i="11"/>
  <c r="J15" i="11"/>
  <c r="N15" i="11"/>
  <c r="V15" i="11"/>
  <c r="J16" i="11"/>
  <c r="N16" i="11"/>
  <c r="V16" i="11"/>
  <c r="J17" i="11"/>
  <c r="N17" i="11"/>
  <c r="V17" i="11"/>
  <c r="J18" i="11"/>
  <c r="N18" i="11"/>
  <c r="V18" i="11"/>
  <c r="J19" i="11"/>
  <c r="N19" i="11"/>
  <c r="V19" i="11"/>
  <c r="J20" i="11"/>
  <c r="N20" i="11"/>
  <c r="V20" i="11"/>
  <c r="J21" i="11"/>
  <c r="N21" i="11"/>
  <c r="V21" i="11"/>
  <c r="J22" i="11"/>
  <c r="N22" i="11"/>
  <c r="V22" i="11"/>
  <c r="F23" i="11"/>
  <c r="F30" i="11" s="1"/>
  <c r="G23" i="11"/>
  <c r="G30" i="11" s="1"/>
  <c r="H23" i="11"/>
  <c r="I23" i="11"/>
  <c r="I30" i="11" s="1"/>
  <c r="K23" i="11"/>
  <c r="L23" i="11"/>
  <c r="L30" i="11" s="1"/>
  <c r="M23" i="11"/>
  <c r="O23" i="11"/>
  <c r="P23" i="11"/>
  <c r="Q23" i="11"/>
  <c r="R23" i="11"/>
  <c r="S23" i="11"/>
  <c r="T23" i="11"/>
  <c r="U23" i="11"/>
  <c r="W23" i="11"/>
  <c r="X23" i="11"/>
  <c r="Y23" i="11"/>
  <c r="J28" i="11"/>
  <c r="N28" i="11"/>
  <c r="H30" i="11"/>
  <c r="K30" i="11"/>
  <c r="M30" i="11"/>
  <c r="D23" i="12"/>
  <c r="E23" i="12"/>
  <c r="F23" i="12"/>
  <c r="H23" i="12"/>
  <c r="J23" i="12"/>
  <c r="D84" i="1" l="1"/>
  <c r="D47" i="1"/>
  <c r="D55" i="1" s="1"/>
  <c r="T23" i="10"/>
  <c r="N23" i="11"/>
  <c r="N30" i="11" s="1"/>
  <c r="J23" i="11"/>
  <c r="J30" i="11" s="1"/>
  <c r="V23" i="11"/>
  <c r="E47" i="1"/>
  <c r="E55" i="1" s="1"/>
  <c r="C18" i="1"/>
  <c r="E79" i="1"/>
  <c r="I23" i="10"/>
  <c r="Q23" i="10"/>
  <c r="E82" i="1"/>
  <c r="E85" i="1" s="1"/>
  <c r="D79" i="1"/>
  <c r="D67" i="1"/>
  <c r="C66" i="1"/>
  <c r="C67" i="1" s="1"/>
  <c r="C82" i="1"/>
  <c r="C78" i="1"/>
  <c r="C79" i="1" s="1"/>
  <c r="C29" i="1"/>
  <c r="W23" i="9"/>
  <c r="C45" i="1"/>
  <c r="E87" i="1"/>
  <c r="E56" i="1"/>
  <c r="D56" i="1" l="1"/>
  <c r="D87" i="1"/>
  <c r="C47" i="1"/>
  <c r="C55" i="1" s="1"/>
  <c r="C56" i="1" s="1"/>
  <c r="C85" i="1"/>
  <c r="C84" i="1"/>
  <c r="D85" i="1"/>
  <c r="C87" i="1" l="1"/>
  <c r="C88" i="1" s="1"/>
</calcChain>
</file>

<file path=xl/sharedStrings.xml><?xml version="1.0" encoding="utf-8"?>
<sst xmlns="http://schemas.openxmlformats.org/spreadsheetml/2006/main" count="567" uniqueCount="264">
  <si>
    <t>Part A - District-Level Information</t>
  </si>
  <si>
    <t>School District Name</t>
  </si>
  <si>
    <t>Schenectady</t>
  </si>
  <si>
    <t>BEDS Code</t>
  </si>
  <si>
    <t>530600</t>
  </si>
  <si>
    <t>School Year</t>
  </si>
  <si>
    <t>2019-20</t>
  </si>
  <si>
    <t>I) Contact Information</t>
  </si>
  <si>
    <t>Mailing Address</t>
  </si>
  <si>
    <t>Contact First &amp; Last Name</t>
  </si>
  <si>
    <t>Kimberly, Lewis</t>
  </si>
  <si>
    <t>Street Address Line 1</t>
  </si>
  <si>
    <t>108 Education Drive</t>
  </si>
  <si>
    <t>Title of Contact</t>
  </si>
  <si>
    <t>District Director of Business &amp; Finance</t>
  </si>
  <si>
    <t>Street Address Line 2</t>
  </si>
  <si>
    <t>Email Address</t>
  </si>
  <si>
    <t>lewisk@schenectady.k12.ny.us</t>
  </si>
  <si>
    <t>City</t>
  </si>
  <si>
    <t>Phone Number</t>
  </si>
  <si>
    <t>5183708100</t>
  </si>
  <si>
    <t>Zip Code</t>
  </si>
  <si>
    <t>12303</t>
  </si>
  <si>
    <t>II) Total Amount of District Spending Allocated to Individual Schools</t>
  </si>
  <si>
    <t>Funding Source</t>
  </si>
  <si>
    <t>A) Total Major Operating Funds Spending</t>
  </si>
  <si>
    <t>Total Spending</t>
  </si>
  <si>
    <t>State/Local</t>
  </si>
  <si>
    <t>Federal</t>
  </si>
  <si>
    <t>General Fund Total Expenditures &amp; Transfers</t>
  </si>
  <si>
    <t>Special Aid Fund Total Expenditures &amp; Transfers</t>
  </si>
  <si>
    <t>School Food Services Fund Total Expenditures &amp; Transfers</t>
  </si>
  <si>
    <t>Debt Service Fund Total Expenditures &amp; Transfers</t>
  </si>
  <si>
    <t>Total Major Operating Funds Spending</t>
  </si>
  <si>
    <t>B) Exclusions for Non-Instructional Costs</t>
  </si>
  <si>
    <t>Interfund Transfers</t>
  </si>
  <si>
    <t>Debt Service</t>
  </si>
  <si>
    <t>School Food Services Fund</t>
  </si>
  <si>
    <t>Community Services</t>
  </si>
  <si>
    <t>Adult/Continuing Education</t>
  </si>
  <si>
    <t>Transportation</t>
  </si>
  <si>
    <t>Employee Benefits Allocated to Above Purposes (see IV below)</t>
  </si>
  <si>
    <t>Total Non-Instructional Cost Exclusions</t>
  </si>
  <si>
    <t>C) Exclusions for Tuition/Payments to Non-District Schools</t>
  </si>
  <si>
    <t xml:space="preserve">Total Pupils </t>
  </si>
  <si>
    <t>Charter School Tuition</t>
  </si>
  <si>
    <t>Services Provided to Charter Schools</t>
  </si>
  <si>
    <t>Other School Districts (Excl. Special Act Districts)</t>
  </si>
  <si>
    <t>Prekindergarten Community-Based Organizations</t>
  </si>
  <si>
    <t>BOCES Instructional Programs (Full-time Only)</t>
  </si>
  <si>
    <t>SWD School Age-School Year Tuition</t>
  </si>
  <si>
    <t>SWD Early Intervention Program Tuition</t>
  </si>
  <si>
    <t>SWD - Preschool Education (§4410) Tuition</t>
  </si>
  <si>
    <t>SWD - Summer Education (§4408) Tuition</t>
  </si>
  <si>
    <t>State-Supported Schools for the Blind &amp; Deaf (§4201) Tuition</t>
  </si>
  <si>
    <t>Services Provided to Nonpublic Schools</t>
  </si>
  <si>
    <t>Total Tuition/Payments to Non-District Schools Exclusions</t>
  </si>
  <si>
    <t>Total Exclusions</t>
  </si>
  <si>
    <t>D) Projected 2019-20 Enrollment</t>
  </si>
  <si>
    <t>Total District K-12 Enrollment</t>
  </si>
  <si>
    <t>Total District Pre-K Enrollment</t>
  </si>
  <si>
    <t>Total Preschool Special Education Enrollment</t>
  </si>
  <si>
    <t>Total District Enrollment</t>
  </si>
  <si>
    <t>Total Funding Allocated to Individual Schools</t>
  </si>
  <si>
    <t>Total Allocated Funding per Pupil</t>
  </si>
  <si>
    <t>III) Central District Costs Included in School Allocations</t>
  </si>
  <si>
    <t>Total Staff</t>
  </si>
  <si>
    <t>A) General Support Costs</t>
  </si>
  <si>
    <t>(FTE Basis)</t>
  </si>
  <si>
    <t xml:space="preserve">Board of Education </t>
  </si>
  <si>
    <t>Central Personnel</t>
  </si>
  <si>
    <t>Operation and Maintenance of Plant</t>
  </si>
  <si>
    <t>Other Central Services</t>
  </si>
  <si>
    <t>Employee Benefits for General Support Staff (see IV below)</t>
  </si>
  <si>
    <t>Total General Support Costs</t>
  </si>
  <si>
    <t>Total General Support Costs per Pupil</t>
  </si>
  <si>
    <t>B) District Academic Support Costs</t>
  </si>
  <si>
    <t>Curriculum Development &amp; Supervision</t>
  </si>
  <si>
    <t>Research, Planning &amp; Evaluation</t>
  </si>
  <si>
    <t>In-Service Training</t>
  </si>
  <si>
    <t>Committee on Special Education/Preschool Special Education</t>
  </si>
  <si>
    <t>Summer Programming and Services</t>
  </si>
  <si>
    <t>Other Districtwide Staff</t>
  </si>
  <si>
    <t>Employee Benefits for District Academic Support Staff (see IV below)</t>
  </si>
  <si>
    <t>Total District Academic Support Costs</t>
  </si>
  <si>
    <t>Total District Academic Support Costs per Pupil</t>
  </si>
  <si>
    <t>C) Other Post-Employment Benefits (OPEB)</t>
  </si>
  <si>
    <t>Total OPEB per Pupil</t>
  </si>
  <si>
    <t>Total Central District Costs Included in School Allocations</t>
  </si>
  <si>
    <t>Total Central District Costs per Pupil</t>
  </si>
  <si>
    <t>Total Funding Allocated to Individual Schools excl. Central Costs</t>
  </si>
  <si>
    <t>IV) District Average Fringe Rate for Allocation of Employee Benefits</t>
  </si>
  <si>
    <t>Total Employee Benefits in General Fund &amp; Special Aid Fund</t>
  </si>
  <si>
    <t>Other Post-Employment Benefits</t>
  </si>
  <si>
    <t>Total Employee Benefits for Active Employees</t>
  </si>
  <si>
    <t>Total Personal Service in General Fund &amp; Special Aid Fund</t>
  </si>
  <si>
    <t>District Average Fringe Rate</t>
  </si>
  <si>
    <t>Part B - Basic School-Level Information</t>
  </si>
  <si>
    <t>Grade Span (excl. Pre-K)</t>
  </si>
  <si>
    <t>School Status</t>
  </si>
  <si>
    <t>Projected Enrollment &amp; Demographics</t>
  </si>
  <si>
    <t>Projected Staffing (FTE Basis)</t>
  </si>
  <si>
    <t>School Name</t>
  </si>
  <si>
    <t>Local School Code</t>
  </si>
  <si>
    <t>School Type</t>
  </si>
  <si>
    <t>Lowest Grade</t>
  </si>
  <si>
    <t>Highest Grade</t>
  </si>
  <si>
    <t>Does this school serve its full planned grade span? (Y/N)</t>
  </si>
  <si>
    <t>If no, is this school opening this school year? (Y/N)</t>
  </si>
  <si>
    <t>Is the school scheduled to close? (Y/N)</t>
  </si>
  <si>
    <t>If so, what year?</t>
  </si>
  <si>
    <t>K-12 Enrollment</t>
  </si>
  <si>
    <t>Pre-K
Enrollment</t>
  </si>
  <si>
    <t>Preschool Special Ed Enrollment</t>
  </si>
  <si>
    <t>K-12
FRPL
Count</t>
  </si>
  <si>
    <t>K-12
ELL 
Count</t>
  </si>
  <si>
    <t>K-12
SWD
Count</t>
  </si>
  <si>
    <t>Classroom Teachers w/ 0-3 Years Experience</t>
  </si>
  <si>
    <t>Classroom Teachers w/ More than 3 Years Experience</t>
  </si>
  <si>
    <t>Para-
professional Classroom Staff</t>
  </si>
  <si>
    <t>Principals &amp; Other Admin Staff</t>
  </si>
  <si>
    <t>Pupil Support Services Staff</t>
  </si>
  <si>
    <t>All Remaining Staff</t>
  </si>
  <si>
    <t>530600010008</t>
  </si>
  <si>
    <t>DR MARTIN LUTHER KING SCHOOL JR ELEMENTARY SCHOOL</t>
  </si>
  <si>
    <t>44</t>
  </si>
  <si>
    <t>Elementary School</t>
  </si>
  <si>
    <t>Other</t>
  </si>
  <si>
    <t>5</t>
  </si>
  <si>
    <t>Yes</t>
  </si>
  <si>
    <t>No</t>
  </si>
  <si>
    <t>530600010009</t>
  </si>
  <si>
    <t>HAMILTON ELEMENTARY SCHOOL</t>
  </si>
  <si>
    <t>22</t>
  </si>
  <si>
    <t>530600010010</t>
  </si>
  <si>
    <t>HOWE ELEMENTARY SCHOOL</t>
  </si>
  <si>
    <t>12</t>
  </si>
  <si>
    <t>530600010011</t>
  </si>
  <si>
    <t>LINCOLN ELEMENTARY SCHOOL</t>
  </si>
  <si>
    <t>24</t>
  </si>
  <si>
    <t>530600010013</t>
  </si>
  <si>
    <t>PAIGE ELEMENTARY SCHOOL</t>
  </si>
  <si>
    <t>25</t>
  </si>
  <si>
    <t>530600010014</t>
  </si>
  <si>
    <t>PLEASANT VALLEY ELEMENTARY SCHOOL</t>
  </si>
  <si>
    <t>41</t>
  </si>
  <si>
    <t>530600010017</t>
  </si>
  <si>
    <t>YATES ELEMENTARY SCHOOL</t>
  </si>
  <si>
    <t>42</t>
  </si>
  <si>
    <t>530600010018</t>
  </si>
  <si>
    <t>JESSIE T ZOLLER ELEMENTARY SCHOOL</t>
  </si>
  <si>
    <t>29</t>
  </si>
  <si>
    <t>530600010024</t>
  </si>
  <si>
    <t>MONT PLEASANT MIDDLE SCHOOL</t>
  </si>
  <si>
    <t>51</t>
  </si>
  <si>
    <t>Middle/Junior High School</t>
  </si>
  <si>
    <t>6</t>
  </si>
  <si>
    <t>8</t>
  </si>
  <si>
    <t>530600010025</t>
  </si>
  <si>
    <t>SCHENECTADY HIGH SCHOOL</t>
  </si>
  <si>
    <t>60</t>
  </si>
  <si>
    <t>Senior High School</t>
  </si>
  <si>
    <t>9</t>
  </si>
  <si>
    <t>530600010026</t>
  </si>
  <si>
    <t>VAN CORLAER ELEMENTARY SCHOOL</t>
  </si>
  <si>
    <t>27</t>
  </si>
  <si>
    <t>530600010029</t>
  </si>
  <si>
    <t>WOODLAWN ELEMENTARY SCHOOL</t>
  </si>
  <si>
    <t>28</t>
  </si>
  <si>
    <t>530600010030</t>
  </si>
  <si>
    <t>WILLIAM C KEANE ELEMENTARY SCHOOL</t>
  </si>
  <si>
    <t>23</t>
  </si>
  <si>
    <t>530600010034</t>
  </si>
  <si>
    <t>CENTRAL PARK MIDDLE SCHOOL</t>
  </si>
  <si>
    <t>43</t>
  </si>
  <si>
    <t>530600010035</t>
  </si>
  <si>
    <t>ONEIDA MIDDLE SCHOOL</t>
  </si>
  <si>
    <t>District Total</t>
  </si>
  <si>
    <t>Part C - Basic School-Level Allocations</t>
  </si>
  <si>
    <t>Number of district-operated schools:</t>
  </si>
  <si>
    <t>School Allocation by Object (excl. Central Costs)</t>
  </si>
  <si>
    <t>School Allocation by Purpose (excl. Central Costs)</t>
  </si>
  <si>
    <t>Funding Source by School</t>
  </si>
  <si>
    <t>Per Pupil Allocation</t>
  </si>
  <si>
    <t>Personal Service</t>
  </si>
  <si>
    <t>General Education</t>
  </si>
  <si>
    <t>Special Education</t>
  </si>
  <si>
    <t>Instructional Support</t>
  </si>
  <si>
    <t>Classroom Teachers</t>
  </si>
  <si>
    <t>All Other Salaries</t>
  </si>
  <si>
    <t>Employee Benefits</t>
  </si>
  <si>
    <t>BOCES Services</t>
  </si>
  <si>
    <t>All Other</t>
  </si>
  <si>
    <t>Total Allocation by Object</t>
  </si>
  <si>
    <t>General Ed 
K-12</t>
  </si>
  <si>
    <t>Pre-K</t>
  </si>
  <si>
    <t>Special Ed 
K- 12</t>
  </si>
  <si>
    <t>Preschool</t>
  </si>
  <si>
    <t>School Administration</t>
  </si>
  <si>
    <t>Instructional Media</t>
  </si>
  <si>
    <t>Pupil
Support
Services</t>
  </si>
  <si>
    <t>Total Allocation by Purpose</t>
  </si>
  <si>
    <t>State &amp; Local Funding</t>
  </si>
  <si>
    <t>Federal 
Funding</t>
  </si>
  <si>
    <t>Total Funding Source by School</t>
  </si>
  <si>
    <t>State &amp; Local
Funding per Pupil</t>
  </si>
  <si>
    <t>Federal Funding 
per Pupil</t>
  </si>
  <si>
    <t>Central District Costs</t>
  </si>
  <si>
    <t>Total School Allocation w/ Central District Costs</t>
  </si>
  <si>
    <t>Total School Funding per Pupil</t>
  </si>
  <si>
    <t>Part D - School-Level Spending on Prekindergarten and Community Schools Programming</t>
  </si>
  <si>
    <t>Prekindergarten Programs</t>
  </si>
  <si>
    <t>Student, Family, and Community Schools Programs</t>
  </si>
  <si>
    <t>Projected Pre-K Enrollment</t>
  </si>
  <si>
    <t>Projected Pre-K Funding</t>
  </si>
  <si>
    <t>Spending by Purpose</t>
  </si>
  <si>
    <t>Funding Source by Program</t>
  </si>
  <si>
    <t>Does this school offer a Pre-K program? (Y/N)</t>
  </si>
  <si>
    <t>Does this school offer student/family support or community schools services? (Y/N)</t>
  </si>
  <si>
    <t>4-Year-Old 
Full-Day</t>
  </si>
  <si>
    <t>4-Year-Old 
Half-Day</t>
  </si>
  <si>
    <t>3-Year-Old 
Full-Day</t>
  </si>
  <si>
    <t>3-Year-Old 
Half-Day</t>
  </si>
  <si>
    <t>Total Pre-K Enrollment</t>
  </si>
  <si>
    <t>State Grants</t>
  </si>
  <si>
    <t>Other State &amp;  Local Funding</t>
  </si>
  <si>
    <t>Federal  Funding</t>
  </si>
  <si>
    <t>Total Pre-K Spending</t>
  </si>
  <si>
    <t>Community Schools Site Coordinator (FTE Basis)</t>
  </si>
  <si>
    <t>Enriched Academic Services</t>
  </si>
  <si>
    <t>Health, Mental Health/
Counseling, Dental Care</t>
  </si>
  <si>
    <t>Nutrition Services</t>
  </si>
  <si>
    <t>Legal Services</t>
  </si>
  <si>
    <t>After-School Programs/
Extended Day Programs</t>
  </si>
  <si>
    <t>Total Community Schools Spending</t>
  </si>
  <si>
    <t>Foundation Aid Community Schools Set-Aside</t>
  </si>
  <si>
    <t>Other State &amp; Local Funding</t>
  </si>
  <si>
    <t>Total in District Schools</t>
  </si>
  <si>
    <t>Projected Pre-K CBO Enrollment</t>
  </si>
  <si>
    <t>Projected Pre-K CBO Funding</t>
  </si>
  <si>
    <t># of CBO Sites</t>
  </si>
  <si>
    <t>Federal Funding</t>
  </si>
  <si>
    <t>Total in Prekindergarten Community-Based Organizations</t>
  </si>
  <si>
    <t>District Total with CBOs</t>
  </si>
  <si>
    <t>Part E - Locally Implemented Funding Formula</t>
  </si>
  <si>
    <t>Are schools allocated a sizeable portion of their funding via a locally implemented formula?</t>
  </si>
  <si>
    <t>Local Formula
Allocation</t>
  </si>
  <si>
    <t>Allocation If Local Formula Fully Funded</t>
  </si>
  <si>
    <t>Difference</t>
  </si>
  <si>
    <t>% Funded</t>
  </si>
  <si>
    <t>Total Funding (See Part C)</t>
  </si>
  <si>
    <t>Local Formula as % of Total Funding</t>
  </si>
  <si>
    <t>Other Funding</t>
  </si>
  <si>
    <t>Grades</t>
  </si>
  <si>
    <t>Y/N</t>
  </si>
  <si>
    <t>K</t>
  </si>
  <si>
    <t>Junior-Senior High School</t>
  </si>
  <si>
    <t>2017-18</t>
  </si>
  <si>
    <t>K-12 School</t>
  </si>
  <si>
    <t>2018-19</t>
  </si>
  <si>
    <t>Pre-K Only</t>
  </si>
  <si>
    <t>K-8 School</t>
  </si>
  <si>
    <t>NYC - District 75</t>
  </si>
  <si>
    <t>NYC - YABC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</si>
</sst>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5" formatCode="&quot;$&quot;#,##0_);\(&quot;$&quot;#,##0\)"/>
    <numFmt numFmtId="7" formatCode="&quot;$&quot;#,##0.00_);\(&quot;$&quot;#,##0.00\)"/>
    <numFmt numFmtId="164" formatCode="#,##0.0_);\(#,##0.0\)"/>
    <numFmt numFmtId="165" formatCode="#,##0;\(#,##0\)"/>
    <numFmt numFmtId="166" formatCode="&quot;$&quot;#,##0"/>
    <numFmt numFmtId="167" formatCode="&quot;$&quot;#,##0.00"/>
    <numFmt numFmtId="168" formatCode="0.0"/>
    <numFmt numFmtId="169" formatCode="#,##&quot;$&quot;0"/>
    <numFmt numFmtId="170" formatCode="#,##0.0"/>
    <numFmt numFmtId="171" formatCode="#,##0.0;\(#,##0.0\)"/>
  </numFmts>
  <fonts count="14" x14ac:knownFonts="1">
    <font>
      <sz val="11"/>
      <color theme="1"/>
      <name val="Calibri"/>
      <family val="2"/>
      <scheme val="minor"/>
    </font>
    <font>
      <b/>
      <sz val="12"/>
      <color theme="1"/>
      <name val="Palatino Linotype"/>
      <family val="1"/>
    </font>
    <font>
      <sz val="11"/>
      <color theme="1"/>
      <name val="Palatino Linotype"/>
      <family val="1"/>
    </font>
    <font>
      <sz val="10"/>
      <color theme="1"/>
      <name val="Palatino Linotype"/>
      <family val="1"/>
    </font>
    <font>
      <b/>
      <sz val="10"/>
      <color theme="1"/>
      <name val="Palatino Linotype"/>
      <family val="1"/>
    </font>
    <font>
      <b/>
      <sz val="11"/>
      <color theme="1"/>
      <name val="Palatino Linotype"/>
      <family val="1"/>
    </font>
    <font>
      <sz val="10"/>
      <name val="Palatino Linotype"/>
      <family val="1"/>
    </font>
    <font>
      <sz val="12"/>
      <color theme="1"/>
      <name val="Palatino Linotype"/>
      <family val="1"/>
    </font>
    <font>
      <u/>
      <sz val="10"/>
      <color theme="1"/>
      <name val="Palatino Linotype"/>
      <family val="1"/>
    </font>
    <font>
      <b/>
      <u/>
      <sz val="10"/>
      <color theme="1"/>
      <name val="Palatino Linotype"/>
      <family val="1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Palatino Linotype"/>
      <family val="1"/>
    </font>
    <font>
      <sz val="10"/>
      <color theme="0"/>
      <name val="Palatino Linotype"/>
      <family val="1"/>
    </font>
  </fonts>
  <fills count="5">
    <fill>
      <patternFill patternType="none"/>
    </fill>
    <fill>
      <patternFill patternType="gray125"/>
    </fill>
    <fill>
      <patternFill patternType="solid">
        <fgColor rgb="FFB3F2E3"/>
        <bgColor indexed="64"/>
      </patternFill>
    </fill>
    <fill>
      <patternFill patternType="solid">
        <fgColor rgb="FFFFFFC1"/>
        <bgColor indexed="64"/>
      </patternFill>
    </fill>
    <fill>
      <patternFill patternType="solid">
        <fgColor rgb="FFD9FFC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10" fillId="0" borderId="0"/>
  </cellStyleXfs>
  <cellXfs count="13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4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165" fontId="3" fillId="0" borderId="1" xfId="0" applyNumberFormat="1" applyFont="1" applyFill="1" applyBorder="1" applyProtection="1">
      <protection locked="0"/>
    </xf>
    <xf numFmtId="49" fontId="4" fillId="0" borderId="0" xfId="0" applyNumberFormat="1" applyFont="1" applyAlignment="1">
      <alignment horizontal="center"/>
    </xf>
    <xf numFmtId="164" fontId="4" fillId="0" borderId="0" xfId="0" applyNumberFormat="1" applyFont="1"/>
    <xf numFmtId="5" fontId="3" fillId="0" borderId="1" xfId="0" applyNumberFormat="1" applyFont="1" applyFill="1" applyBorder="1" applyProtection="1">
      <protection locked="0"/>
    </xf>
    <xf numFmtId="0" fontId="4" fillId="0" borderId="15" xfId="0" applyFont="1" applyBorder="1" applyAlignment="1">
      <alignment horizontal="center" wrapText="1"/>
    </xf>
    <xf numFmtId="166" fontId="3" fillId="0" borderId="1" xfId="0" applyNumberFormat="1" applyFont="1" applyFill="1" applyBorder="1" applyProtection="1">
      <protection locked="0"/>
    </xf>
    <xf numFmtId="165" fontId="4" fillId="0" borderId="0" xfId="0" applyNumberFormat="1" applyFont="1"/>
    <xf numFmtId="166" fontId="4" fillId="0" borderId="0" xfId="0" applyNumberFormat="1" applyFont="1"/>
    <xf numFmtId="0" fontId="4" fillId="0" borderId="0" xfId="0" applyFont="1" applyAlignment="1">
      <alignment horizontal="center"/>
    </xf>
    <xf numFmtId="165" fontId="3" fillId="0" borderId="1" xfId="0" applyNumberFormat="1" applyFont="1" applyFill="1" applyBorder="1" applyAlignment="1" applyProtection="1">
      <alignment horizontal="center"/>
      <protection locked="0"/>
    </xf>
    <xf numFmtId="165" fontId="3" fillId="0" borderId="1" xfId="0" applyNumberFormat="1" applyFont="1" applyFill="1" applyBorder="1" applyProtection="1"/>
    <xf numFmtId="0" fontId="2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wrapText="1"/>
      <protection locked="0"/>
    </xf>
    <xf numFmtId="0" fontId="3" fillId="0" borderId="0" xfId="0" applyFont="1" applyProtection="1">
      <protection locked="0"/>
    </xf>
    <xf numFmtId="0" fontId="7" fillId="0" borderId="0" xfId="0" applyFont="1" applyProtection="1"/>
    <xf numFmtId="5" fontId="3" fillId="0" borderId="0" xfId="0" applyNumberFormat="1" applyFont="1" applyProtection="1"/>
    <xf numFmtId="0" fontId="3" fillId="0" borderId="0" xfId="0" applyFont="1" applyAlignment="1" applyProtection="1">
      <alignment horizontal="right"/>
    </xf>
    <xf numFmtId="0" fontId="4" fillId="0" borderId="11" xfId="0" applyFont="1" applyBorder="1" applyProtection="1"/>
    <xf numFmtId="5" fontId="3" fillId="0" borderId="12" xfId="0" applyNumberFormat="1" applyFont="1" applyBorder="1" applyProtection="1"/>
    <xf numFmtId="0" fontId="3" fillId="0" borderId="12" xfId="0" applyFont="1" applyBorder="1" applyProtection="1"/>
    <xf numFmtId="0" fontId="8" fillId="0" borderId="12" xfId="0" applyFont="1" applyBorder="1" applyAlignment="1" applyProtection="1">
      <alignment horizontal="left" indent="2"/>
    </xf>
    <xf numFmtId="0" fontId="3" fillId="0" borderId="13" xfId="0" applyFont="1" applyBorder="1" applyProtection="1"/>
    <xf numFmtId="0" fontId="3" fillId="0" borderId="14" xfId="0" applyFont="1" applyBorder="1" applyProtection="1"/>
    <xf numFmtId="0" fontId="3" fillId="0" borderId="10" xfId="0" applyFont="1" applyBorder="1" applyProtection="1"/>
    <xf numFmtId="0" fontId="3" fillId="0" borderId="7" xfId="0" applyFont="1" applyBorder="1" applyProtection="1"/>
    <xf numFmtId="0" fontId="3" fillId="0" borderId="8" xfId="0" applyFont="1" applyBorder="1" applyProtection="1"/>
    <xf numFmtId="0" fontId="3" fillId="0" borderId="9" xfId="0" applyFont="1" applyBorder="1" applyProtection="1"/>
    <xf numFmtId="0" fontId="3" fillId="0" borderId="11" xfId="0" applyFont="1" applyBorder="1" applyProtection="1"/>
    <xf numFmtId="0" fontId="9" fillId="0" borderId="14" xfId="0" applyFont="1" applyBorder="1" applyProtection="1"/>
    <xf numFmtId="5" fontId="4" fillId="0" borderId="1" xfId="0" applyNumberFormat="1" applyFont="1" applyBorder="1" applyAlignment="1" applyProtection="1">
      <alignment horizontal="center"/>
    </xf>
    <xf numFmtId="0" fontId="4" fillId="0" borderId="14" xfId="0" applyFont="1" applyBorder="1" applyProtection="1"/>
    <xf numFmtId="0" fontId="4" fillId="0" borderId="7" xfId="0" applyFont="1" applyBorder="1" applyProtection="1"/>
    <xf numFmtId="167" fontId="4" fillId="0" borderId="8" xfId="0" applyNumberFormat="1" applyFont="1" applyBorder="1" applyAlignment="1" applyProtection="1">
      <alignment horizontal="right"/>
    </xf>
    <xf numFmtId="5" fontId="4" fillId="0" borderId="5" xfId="0" applyNumberFormat="1" applyFont="1" applyBorder="1" applyAlignment="1" applyProtection="1">
      <alignment horizontal="center" wrapText="1"/>
    </xf>
    <xf numFmtId="5" fontId="4" fillId="0" borderId="6" xfId="0" applyNumberFormat="1" applyFont="1" applyBorder="1" applyAlignment="1" applyProtection="1">
      <alignment horizontal="center" wrapText="1"/>
    </xf>
    <xf numFmtId="0" fontId="3" fillId="0" borderId="14" xfId="0" applyFont="1" applyBorder="1" applyAlignment="1" applyProtection="1">
      <alignment horizontal="left" indent="1"/>
    </xf>
    <xf numFmtId="0" fontId="4" fillId="0" borderId="14" xfId="0" applyFont="1" applyBorder="1" applyAlignment="1" applyProtection="1">
      <alignment horizontal="left"/>
    </xf>
    <xf numFmtId="0" fontId="9" fillId="0" borderId="14" xfId="0" applyFont="1" applyBorder="1" applyAlignment="1" applyProtection="1">
      <alignment horizontal="left"/>
    </xf>
    <xf numFmtId="5" fontId="4" fillId="0" borderId="3" xfId="0" applyNumberFormat="1" applyFont="1" applyBorder="1" applyAlignment="1" applyProtection="1">
      <alignment horizontal="center" wrapText="1"/>
    </xf>
    <xf numFmtId="166" fontId="3" fillId="0" borderId="1" xfId="0" applyNumberFormat="1" applyFont="1" applyFill="1" applyBorder="1" applyProtection="1"/>
    <xf numFmtId="0" fontId="4" fillId="0" borderId="14" xfId="0" applyFont="1" applyBorder="1" applyAlignment="1" applyProtection="1">
      <alignment horizontal="left" indent="1"/>
    </xf>
    <xf numFmtId="0" fontId="4" fillId="0" borderId="5" xfId="0" applyFont="1" applyBorder="1" applyAlignment="1">
      <alignment horizontal="center" wrapText="1"/>
    </xf>
    <xf numFmtId="7" fontId="4" fillId="0" borderId="8" xfId="0" applyNumberFormat="1" applyFont="1" applyBorder="1" applyAlignment="1" applyProtection="1">
      <alignment horizontal="right"/>
    </xf>
    <xf numFmtId="0" fontId="4" fillId="0" borderId="5" xfId="0" applyFont="1" applyBorder="1" applyAlignment="1">
      <alignment horizontal="center"/>
    </xf>
    <xf numFmtId="0" fontId="3" fillId="0" borderId="5" xfId="0" applyFont="1" applyBorder="1"/>
    <xf numFmtId="0" fontId="4" fillId="0" borderId="6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left" indent="2"/>
    </xf>
    <xf numFmtId="0" fontId="11" fillId="0" borderId="0" xfId="0" applyFont="1"/>
    <xf numFmtId="0" fontId="4" fillId="0" borderId="11" xfId="0" applyFont="1" applyBorder="1" applyAlignment="1">
      <alignment horizontal="center" wrapText="1"/>
    </xf>
    <xf numFmtId="165" fontId="3" fillId="0" borderId="0" xfId="0" applyNumberFormat="1" applyFont="1"/>
    <xf numFmtId="169" fontId="3" fillId="0" borderId="0" xfId="0" applyNumberFormat="1" applyFont="1"/>
    <xf numFmtId="170" fontId="4" fillId="0" borderId="0" xfId="0" applyNumberFormat="1" applyFont="1"/>
    <xf numFmtId="166" fontId="3" fillId="0" borderId="2" xfId="0" applyNumberFormat="1" applyFont="1" applyFill="1" applyBorder="1" applyProtection="1">
      <protection locked="0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71" fontId="3" fillId="0" borderId="1" xfId="0" applyNumberFormat="1" applyFont="1" applyFill="1" applyBorder="1" applyProtection="1">
      <protection locked="0"/>
    </xf>
    <xf numFmtId="168" fontId="4" fillId="0" borderId="0" xfId="0" applyNumberFormat="1" applyFont="1"/>
    <xf numFmtId="0" fontId="4" fillId="0" borderId="12" xfId="0" applyFont="1" applyBorder="1"/>
    <xf numFmtId="0" fontId="4" fillId="0" borderId="13" xfId="0" applyFont="1" applyBorder="1"/>
    <xf numFmtId="0" fontId="4" fillId="0" borderId="0" xfId="0" applyFont="1" applyFill="1" applyAlignment="1" applyProtection="1">
      <alignment horizontal="left" indent="1"/>
    </xf>
    <xf numFmtId="10" fontId="4" fillId="0" borderId="8" xfId="0" applyNumberFormat="1" applyFont="1" applyBorder="1" applyAlignment="1" applyProtection="1">
      <alignment horizontal="right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49" fontId="3" fillId="0" borderId="2" xfId="0" applyNumberFormat="1" applyFont="1" applyFill="1" applyBorder="1" applyAlignment="1" applyProtection="1">
      <protection locked="0"/>
    </xf>
    <xf numFmtId="165" fontId="3" fillId="0" borderId="2" xfId="0" applyNumberFormat="1" applyFont="1" applyFill="1" applyBorder="1" applyAlignment="1" applyProtection="1">
      <alignment horizontal="right" wrapText="1"/>
      <protection locked="0"/>
    </xf>
    <xf numFmtId="168" fontId="3" fillId="0" borderId="2" xfId="0" applyNumberFormat="1" applyFont="1" applyFill="1" applyBorder="1" applyAlignment="1" applyProtection="1">
      <alignment horizontal="right" wrapText="1"/>
      <protection locked="0"/>
    </xf>
    <xf numFmtId="168" fontId="3" fillId="0" borderId="1" xfId="0" applyNumberFormat="1" applyFont="1" applyFill="1" applyBorder="1" applyAlignment="1" applyProtection="1">
      <alignment horizontal="right" wrapText="1"/>
    </xf>
    <xf numFmtId="0" fontId="6" fillId="0" borderId="0" xfId="0" applyFont="1"/>
    <xf numFmtId="0" fontId="4" fillId="0" borderId="14" xfId="0" applyFont="1" applyBorder="1" applyAlignment="1">
      <alignment horizontal="center" wrapText="1"/>
    </xf>
    <xf numFmtId="166" fontId="3" fillId="0" borderId="2" xfId="0" applyNumberFormat="1" applyFont="1" applyFill="1" applyBorder="1" applyAlignment="1" applyProtection="1">
      <alignment horizontal="center"/>
    </xf>
    <xf numFmtId="166" fontId="3" fillId="0" borderId="2" xfId="0" applyNumberFormat="1" applyFont="1" applyFill="1" applyBorder="1" applyProtection="1"/>
    <xf numFmtId="165" fontId="3" fillId="0" borderId="2" xfId="0" applyNumberFormat="1" applyFont="1" applyFill="1" applyBorder="1" applyProtection="1">
      <protection locked="0"/>
    </xf>
    <xf numFmtId="165" fontId="3" fillId="0" borderId="2" xfId="0" applyNumberFormat="1" applyFont="1" applyFill="1" applyBorder="1" applyProtection="1"/>
    <xf numFmtId="170" fontId="3" fillId="0" borderId="2" xfId="0" applyNumberFormat="1" applyFont="1" applyFill="1" applyBorder="1" applyProtection="1">
      <protection locked="0"/>
    </xf>
    <xf numFmtId="0" fontId="4" fillId="0" borderId="5" xfId="0" applyFont="1" applyBorder="1"/>
    <xf numFmtId="0" fontId="4" fillId="0" borderId="6" xfId="0" applyFont="1" applyBorder="1" applyAlignment="1">
      <alignment horizontal="center" wrapText="1"/>
    </xf>
    <xf numFmtId="0" fontId="3" fillId="0" borderId="0" xfId="0" applyNumberFormat="1" applyFont="1" applyFill="1" applyAlignment="1" applyProtection="1">
      <alignment horizontal="left" indent="2"/>
    </xf>
    <xf numFmtId="5" fontId="4" fillId="0" borderId="0" xfId="0" applyNumberFormat="1" applyFont="1" applyFill="1" applyAlignment="1" applyProtection="1"/>
    <xf numFmtId="5" fontId="4" fillId="0" borderId="0" xfId="0" applyNumberFormat="1" applyFont="1" applyFill="1" applyAlignment="1" applyProtection="1">
      <alignment horizontal="right"/>
    </xf>
    <xf numFmtId="0" fontId="9" fillId="0" borderId="14" xfId="0" quotePrefix="1" applyNumberFormat="1" applyFont="1" applyFill="1" applyBorder="1" applyAlignment="1" applyProtection="1">
      <alignment horizontal="left"/>
    </xf>
    <xf numFmtId="171" fontId="11" fillId="0" borderId="0" xfId="0" applyNumberFormat="1" applyFont="1" applyFill="1" applyAlignment="1" applyProtection="1"/>
    <xf numFmtId="171" fontId="4" fillId="0" borderId="0" xfId="0" applyNumberFormat="1" applyFont="1" applyFill="1" applyAlignment="1" applyProtection="1"/>
    <xf numFmtId="7" fontId="4" fillId="0" borderId="0" xfId="0" applyNumberFormat="1" applyFont="1" applyFill="1" applyAlignment="1" applyProtection="1"/>
    <xf numFmtId="37" fontId="4" fillId="0" borderId="0" xfId="0" applyNumberFormat="1" applyFont="1" applyFill="1" applyAlignment="1" applyProtection="1"/>
    <xf numFmtId="7" fontId="4" fillId="0" borderId="0" xfId="0" applyNumberFormat="1" applyFont="1" applyFill="1" applyAlignment="1" applyProtection="1">
      <alignment horizontal="right"/>
    </xf>
    <xf numFmtId="49" fontId="3" fillId="0" borderId="2" xfId="0" quotePrefix="1" applyNumberFormat="1" applyFont="1" applyFill="1" applyBorder="1" applyAlignment="1" applyProtection="1">
      <alignment horizontal="left" wrapText="1"/>
      <protection locked="0"/>
    </xf>
    <xf numFmtId="0" fontId="3" fillId="0" borderId="2" xfId="0" quotePrefix="1" applyNumberFormat="1" applyFont="1" applyFill="1" applyBorder="1" applyAlignment="1" applyProtection="1">
      <alignment horizontal="left" wrapText="1"/>
      <protection locked="0"/>
    </xf>
    <xf numFmtId="49" fontId="3" fillId="0" borderId="2" xfId="0" quotePrefix="1" applyNumberFormat="1" applyFont="1" applyFill="1" applyBorder="1" applyAlignment="1" applyProtection="1">
      <alignment horizontal="center" wrapText="1"/>
      <protection locked="0"/>
    </xf>
    <xf numFmtId="0" fontId="3" fillId="0" borderId="2" xfId="0" quotePrefix="1" applyNumberFormat="1" applyFont="1" applyFill="1" applyBorder="1" applyAlignment="1" applyProtection="1">
      <alignment horizontal="center"/>
      <protection locked="0"/>
    </xf>
    <xf numFmtId="0" fontId="12" fillId="0" borderId="0" xfId="0" applyNumberFormat="1" applyFont="1" applyFill="1" applyAlignment="1" applyProtection="1">
      <alignment horizontal="left" indent="1"/>
    </xf>
    <xf numFmtId="0" fontId="13" fillId="0" borderId="0" xfId="0" applyNumberFormat="1" applyFont="1" applyFill="1" applyAlignment="1" applyProtection="1"/>
    <xf numFmtId="165" fontId="13" fillId="0" borderId="0" xfId="0" applyNumberFormat="1" applyFont="1" applyFill="1" applyAlignment="1" applyProtection="1"/>
    <xf numFmtId="0" fontId="4" fillId="0" borderId="0" xfId="0" applyNumberFormat="1" applyFont="1" applyFill="1" applyAlignment="1" applyProtection="1">
      <alignment horizontal="center" wrapText="1"/>
    </xf>
    <xf numFmtId="49" fontId="3" fillId="0" borderId="2" xfId="0" quotePrefix="1" applyNumberFormat="1" applyFont="1" applyFill="1" applyBorder="1" applyAlignment="1" applyProtection="1"/>
    <xf numFmtId="0" fontId="6" fillId="0" borderId="2" xfId="0" quotePrefix="1" applyNumberFormat="1" applyFont="1" applyFill="1" applyBorder="1" applyAlignment="1" applyProtection="1">
      <alignment horizontal="center"/>
      <protection locked="0"/>
    </xf>
    <xf numFmtId="0" fontId="4" fillId="0" borderId="1" xfId="0" quotePrefix="1" applyNumberFormat="1" applyFont="1" applyFill="1" applyBorder="1" applyAlignment="1" applyProtection="1">
      <alignment horizontal="center"/>
      <protection locked="0"/>
    </xf>
    <xf numFmtId="10" fontId="4" fillId="0" borderId="0" xfId="0" applyNumberFormat="1" applyFont="1" applyFill="1" applyAlignment="1" applyProtection="1"/>
    <xf numFmtId="0" fontId="4" fillId="0" borderId="16" xfId="0" applyNumberFormat="1" applyFont="1" applyFill="1" applyBorder="1" applyAlignment="1" applyProtection="1">
      <alignment horizontal="center"/>
    </xf>
    <xf numFmtId="0" fontId="4" fillId="0" borderId="17" xfId="0" applyNumberFormat="1" applyFont="1" applyFill="1" applyBorder="1" applyAlignment="1" applyProtection="1">
      <alignment horizontal="center"/>
    </xf>
    <xf numFmtId="5" fontId="3" fillId="0" borderId="16" xfId="0" quotePrefix="1" applyNumberFormat="1" applyFont="1" applyFill="1" applyBorder="1" applyAlignment="1" applyProtection="1">
      <alignment horizontal="left"/>
      <protection locked="0"/>
    </xf>
    <xf numFmtId="5" fontId="3" fillId="0" borderId="17" xfId="0" applyNumberFormat="1" applyFont="1" applyFill="1" applyBorder="1" applyAlignment="1" applyProtection="1">
      <alignment horizontal="left"/>
      <protection locked="0"/>
    </xf>
    <xf numFmtId="49" fontId="3" fillId="0" borderId="16" xfId="0" quotePrefix="1" applyNumberFormat="1" applyFont="1" applyFill="1" applyBorder="1" applyAlignment="1" applyProtection="1">
      <alignment horizontal="left"/>
      <protection locked="0"/>
    </xf>
    <xf numFmtId="49" fontId="3" fillId="0" borderId="17" xfId="0" quotePrefix="1" applyNumberFormat="1" applyFont="1" applyFill="1" applyBorder="1" applyAlignment="1" applyProtection="1">
      <alignment horizontal="left"/>
      <protection locked="0"/>
    </xf>
    <xf numFmtId="49" fontId="3" fillId="0" borderId="17" xfId="0" applyNumberFormat="1" applyFont="1" applyFill="1" applyBorder="1" applyAlignment="1" applyProtection="1">
      <alignment horizontal="left"/>
      <protection locked="0"/>
    </xf>
    <xf numFmtId="0" fontId="4" fillId="0" borderId="18" xfId="0" applyNumberFormat="1" applyFont="1" applyFill="1" applyBorder="1" applyAlignment="1" applyProtection="1">
      <alignment horizontal="center"/>
    </xf>
    <xf numFmtId="0" fontId="4" fillId="2" borderId="16" xfId="0" applyNumberFormat="1" applyFont="1" applyFill="1" applyBorder="1" applyAlignment="1" applyProtection="1">
      <alignment horizontal="center"/>
    </xf>
    <xf numFmtId="0" fontId="4" fillId="2" borderId="18" xfId="0" applyNumberFormat="1" applyFont="1" applyFill="1" applyBorder="1" applyAlignment="1" applyProtection="1">
      <alignment horizontal="center"/>
    </xf>
    <xf numFmtId="0" fontId="4" fillId="2" borderId="17" xfId="0" applyNumberFormat="1" applyFont="1" applyFill="1" applyBorder="1" applyAlignment="1" applyProtection="1">
      <alignment horizontal="center"/>
    </xf>
    <xf numFmtId="0" fontId="4" fillId="4" borderId="16" xfId="0" applyNumberFormat="1" applyFont="1" applyFill="1" applyBorder="1" applyAlignment="1" applyProtection="1">
      <alignment horizontal="center"/>
    </xf>
    <xf numFmtId="0" fontId="4" fillId="4" borderId="18" xfId="0" applyNumberFormat="1" applyFont="1" applyFill="1" applyBorder="1" applyAlignment="1" applyProtection="1">
      <alignment horizontal="center"/>
    </xf>
    <xf numFmtId="0" fontId="4" fillId="4" borderId="17" xfId="0" applyNumberFormat="1" applyFont="1" applyFill="1" applyBorder="1" applyAlignment="1" applyProtection="1">
      <alignment horizontal="center"/>
    </xf>
    <xf numFmtId="0" fontId="4" fillId="3" borderId="16" xfId="0" applyNumberFormat="1" applyFont="1" applyFill="1" applyBorder="1" applyAlignment="1" applyProtection="1">
      <alignment horizontal="center"/>
    </xf>
    <xf numFmtId="0" fontId="4" fillId="3" borderId="18" xfId="0" applyNumberFormat="1" applyFont="1" applyFill="1" applyBorder="1" applyAlignment="1" applyProtection="1">
      <alignment horizontal="center"/>
    </xf>
    <xf numFmtId="0" fontId="4" fillId="3" borderId="17" xfId="0" applyNumberFormat="1" applyFont="1" applyFill="1" applyBorder="1" applyAlignment="1" applyProtection="1">
      <alignment horizontal="center"/>
    </xf>
    <xf numFmtId="0" fontId="4" fillId="0" borderId="16" xfId="0" applyNumberFormat="1" applyFont="1" applyFill="1" applyBorder="1" applyAlignment="1" applyProtection="1">
      <alignment horizontal="center" wrapText="1"/>
    </xf>
    <xf numFmtId="0" fontId="4" fillId="0" borderId="18" xfId="0" applyNumberFormat="1" applyFont="1" applyFill="1" applyBorder="1" applyAlignment="1" applyProtection="1">
      <alignment horizontal="center" wrapText="1"/>
    </xf>
    <xf numFmtId="0" fontId="4" fillId="0" borderId="17" xfId="0" applyNumberFormat="1" applyFont="1" applyFill="1" applyBorder="1" applyAlignment="1" applyProtection="1">
      <alignment horizontal="center" wrapText="1"/>
    </xf>
    <xf numFmtId="0" fontId="4" fillId="0" borderId="19" xfId="0" applyNumberFormat="1" applyFont="1" applyFill="1" applyBorder="1" applyAlignment="1" applyProtection="1">
      <alignment horizontal="center"/>
    </xf>
    <xf numFmtId="0" fontId="4" fillId="0" borderId="20" xfId="0" applyNumberFormat="1" applyFont="1" applyFill="1" applyBorder="1" applyAlignment="1" applyProtection="1">
      <alignment horizontal="center"/>
    </xf>
    <xf numFmtId="0" fontId="4" fillId="0" borderId="21" xfId="0" applyNumberFormat="1" applyFont="1" applyFill="1" applyBorder="1" applyAlignment="1" applyProtection="1">
      <alignment horizontal="center"/>
    </xf>
  </cellXfs>
  <cellStyles count="2">
    <cellStyle name="Normal" xfId="0" builtinId="0"/>
    <cellStyle name="Normal 2" xfId="1"/>
  </cellStyles>
  <dxfs count="0"/>
  <tableStyles count="1" defaultTableStyle="TableStyleMedium2" defaultPivotStyle="PivotStyleLight16">
    <tableStyle name="SFT" pivot="0" count="0"/>
  </tableStyles>
  <colors>
    <mruColors>
      <color rgb="FFFFF6E5"/>
      <color rgb="FFFF66FF"/>
      <color rgb="FFD9FFC5"/>
      <color rgb="FFB3F2E3"/>
      <color rgb="FFFBD258"/>
      <color rgb="FF1D8281"/>
      <color rgb="FF44BF87"/>
      <color rgb="FFFFFFC1"/>
      <color rgb="FFFFC6CF"/>
      <color rgb="FFFDA89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H95"/>
  <sheetViews>
    <sheetView showGridLines="0" tabSelected="1" topLeftCell="A70" workbookViewId="0">
      <selection activeCell="H87" sqref="H87"/>
    </sheetView>
  </sheetViews>
  <sheetFormatPr defaultColWidth="9.15234375" defaultRowHeight="15.9" x14ac:dyDescent="0.5"/>
  <cols>
    <col min="1" max="1" width="3" style="2" customWidth="1"/>
    <col min="2" max="2" width="62.84375" style="2" bestFit="1" customWidth="1"/>
    <col min="3" max="5" width="15.3828125" style="2" bestFit="1" customWidth="1"/>
    <col min="6" max="6" width="12.53515625" style="2" customWidth="1"/>
    <col min="7" max="7" width="15.3828125" style="2" customWidth="1"/>
    <col min="8" max="8" width="15.3828125" customWidth="1"/>
    <col min="9" max="9" width="9.15234375" style="2" customWidth="1"/>
    <col min="10" max="16384" width="9.15234375" style="2"/>
  </cols>
  <sheetData>
    <row r="1" spans="1:8" customFormat="1" ht="18" customHeight="1" x14ac:dyDescent="0.55000000000000004">
      <c r="A1" s="22"/>
      <c r="B1" s="1" t="s">
        <v>0</v>
      </c>
      <c r="F1" s="24" t="s">
        <v>1</v>
      </c>
      <c r="G1" s="109" t="s">
        <v>2</v>
      </c>
      <c r="H1" s="110"/>
    </row>
    <row r="2" spans="1:8" x14ac:dyDescent="0.5">
      <c r="A2" s="3"/>
      <c r="F2" s="24" t="s">
        <v>3</v>
      </c>
      <c r="G2" s="111" t="s">
        <v>4</v>
      </c>
      <c r="H2" s="112"/>
    </row>
    <row r="3" spans="1:8" x14ac:dyDescent="0.5">
      <c r="A3" s="3"/>
      <c r="F3" s="24" t="s">
        <v>5</v>
      </c>
      <c r="G3" s="111" t="s">
        <v>6</v>
      </c>
      <c r="H3" s="112"/>
    </row>
    <row r="4" spans="1:8" x14ac:dyDescent="0.5">
      <c r="A4" s="3"/>
      <c r="B4" s="4" t="s">
        <v>7</v>
      </c>
      <c r="F4" s="24"/>
      <c r="G4" s="55"/>
      <c r="H4" s="55"/>
    </row>
    <row r="5" spans="1:8" x14ac:dyDescent="0.5">
      <c r="B5" s="25"/>
      <c r="C5" s="26"/>
      <c r="D5" s="27"/>
      <c r="E5" s="28" t="s">
        <v>8</v>
      </c>
      <c r="F5" s="27"/>
      <c r="G5" s="27"/>
      <c r="H5" s="29"/>
    </row>
    <row r="6" spans="1:8" x14ac:dyDescent="0.5">
      <c r="B6" s="30" t="s">
        <v>9</v>
      </c>
      <c r="C6" s="111" t="s">
        <v>10</v>
      </c>
      <c r="D6" s="113"/>
      <c r="E6" s="86" t="s">
        <v>11</v>
      </c>
      <c r="F6" s="3"/>
      <c r="G6" s="111" t="s">
        <v>12</v>
      </c>
      <c r="H6" s="113"/>
    </row>
    <row r="7" spans="1:8" x14ac:dyDescent="0.5">
      <c r="B7" s="30" t="s">
        <v>13</v>
      </c>
      <c r="C7" s="111" t="s">
        <v>14</v>
      </c>
      <c r="D7" s="113"/>
      <c r="E7" s="86" t="s">
        <v>15</v>
      </c>
      <c r="F7" s="3"/>
      <c r="G7" s="111"/>
      <c r="H7" s="113"/>
    </row>
    <row r="8" spans="1:8" x14ac:dyDescent="0.5">
      <c r="B8" s="30" t="s">
        <v>16</v>
      </c>
      <c r="C8" s="111" t="s">
        <v>17</v>
      </c>
      <c r="D8" s="113"/>
      <c r="E8" s="86" t="s">
        <v>18</v>
      </c>
      <c r="F8" s="3"/>
      <c r="G8" s="111" t="s">
        <v>2</v>
      </c>
      <c r="H8" s="113"/>
    </row>
    <row r="9" spans="1:8" x14ac:dyDescent="0.5">
      <c r="B9" s="32" t="s">
        <v>19</v>
      </c>
      <c r="C9" s="111" t="s">
        <v>20</v>
      </c>
      <c r="D9" s="113"/>
      <c r="E9" s="54" t="s">
        <v>21</v>
      </c>
      <c r="F9" s="33"/>
      <c r="G9" s="111" t="s">
        <v>22</v>
      </c>
      <c r="H9" s="113"/>
    </row>
    <row r="10" spans="1:8" x14ac:dyDescent="0.5">
      <c r="B10" s="3"/>
      <c r="C10" s="23"/>
      <c r="D10" s="3"/>
      <c r="E10" s="3"/>
      <c r="F10" s="3"/>
      <c r="G10" s="3"/>
      <c r="H10" s="3"/>
    </row>
    <row r="11" spans="1:8" x14ac:dyDescent="0.5">
      <c r="B11" s="4" t="s">
        <v>23</v>
      </c>
    </row>
    <row r="12" spans="1:8" x14ac:dyDescent="0.5">
      <c r="B12" s="35"/>
      <c r="C12" s="46"/>
      <c r="D12" s="107" t="s">
        <v>24</v>
      </c>
      <c r="E12" s="108"/>
      <c r="F12" s="27"/>
      <c r="G12" s="27"/>
      <c r="H12" s="29"/>
    </row>
    <row r="13" spans="1:8" x14ac:dyDescent="0.5">
      <c r="B13" s="36" t="s">
        <v>25</v>
      </c>
      <c r="C13" s="42" t="s">
        <v>26</v>
      </c>
      <c r="D13" s="37" t="s">
        <v>27</v>
      </c>
      <c r="E13" s="37" t="s">
        <v>28</v>
      </c>
      <c r="F13" s="3"/>
      <c r="G13" s="3"/>
      <c r="H13" s="31"/>
    </row>
    <row r="14" spans="1:8" x14ac:dyDescent="0.5">
      <c r="B14" s="43" t="s">
        <v>29</v>
      </c>
      <c r="C14" s="10">
        <f>SUM(D14:E14)</f>
        <v>202446363</v>
      </c>
      <c r="D14" s="10">
        <v>201698663</v>
      </c>
      <c r="E14" s="10">
        <v>747700</v>
      </c>
      <c r="F14" s="3"/>
      <c r="G14" s="3"/>
      <c r="H14" s="31"/>
    </row>
    <row r="15" spans="1:8" x14ac:dyDescent="0.5">
      <c r="B15" s="43" t="s">
        <v>30</v>
      </c>
      <c r="C15" s="10">
        <f>SUM(D15:E15)</f>
        <v>17947568</v>
      </c>
      <c r="D15" s="10">
        <v>7056216</v>
      </c>
      <c r="E15" s="10">
        <v>10891352</v>
      </c>
      <c r="F15" s="3"/>
      <c r="G15" s="3"/>
      <c r="H15" s="31"/>
    </row>
    <row r="16" spans="1:8" x14ac:dyDescent="0.5">
      <c r="B16" s="43" t="s">
        <v>31</v>
      </c>
      <c r="C16" s="10">
        <f>SUM(D16:E16)</f>
        <v>6217000</v>
      </c>
      <c r="D16" s="10">
        <v>637000</v>
      </c>
      <c r="E16" s="10">
        <v>5580000</v>
      </c>
      <c r="F16" s="3"/>
      <c r="G16" s="3"/>
      <c r="H16" s="31"/>
    </row>
    <row r="17" spans="2:8" x14ac:dyDescent="0.5">
      <c r="B17" s="43" t="s">
        <v>32</v>
      </c>
      <c r="C17" s="10">
        <f>SUM(D17:E17)</f>
        <v>0</v>
      </c>
      <c r="D17" s="10">
        <v>0</v>
      </c>
      <c r="E17" s="10">
        <v>0</v>
      </c>
      <c r="F17" s="3"/>
      <c r="G17" s="3"/>
      <c r="H17" s="31"/>
    </row>
    <row r="18" spans="2:8" x14ac:dyDescent="0.5">
      <c r="B18" s="38" t="s">
        <v>33</v>
      </c>
      <c r="C18" s="87">
        <f>SUM(C14:C17)</f>
        <v>226610931</v>
      </c>
      <c r="D18" s="87">
        <f>SUM(D14:D17)</f>
        <v>209391879</v>
      </c>
      <c r="E18" s="87">
        <f>SUM(E14:E17)</f>
        <v>17219052</v>
      </c>
      <c r="F18" s="3"/>
      <c r="G18" s="3"/>
      <c r="H18" s="31"/>
    </row>
    <row r="19" spans="2:8" x14ac:dyDescent="0.5">
      <c r="B19" s="30"/>
      <c r="C19" s="23"/>
      <c r="D19" s="3"/>
      <c r="E19" s="3"/>
      <c r="F19" s="3"/>
      <c r="G19" s="3"/>
      <c r="H19" s="31"/>
    </row>
    <row r="20" spans="2:8" x14ac:dyDescent="0.5">
      <c r="B20" s="30"/>
      <c r="C20" s="23"/>
      <c r="D20" s="107" t="s">
        <v>24</v>
      </c>
      <c r="E20" s="108"/>
      <c r="F20" s="3"/>
      <c r="G20" s="3"/>
      <c r="H20" s="31"/>
    </row>
    <row r="21" spans="2:8" x14ac:dyDescent="0.5">
      <c r="B21" s="36" t="s">
        <v>34</v>
      </c>
      <c r="C21" s="41" t="s">
        <v>26</v>
      </c>
      <c r="D21" s="37" t="s">
        <v>27</v>
      </c>
      <c r="E21" s="37" t="s">
        <v>28</v>
      </c>
      <c r="F21" s="3"/>
      <c r="G21" s="3"/>
      <c r="H21" s="31"/>
    </row>
    <row r="22" spans="2:8" x14ac:dyDescent="0.5">
      <c r="B22" s="43" t="s">
        <v>35</v>
      </c>
      <c r="C22" s="10">
        <f t="shared" ref="C22:C28" si="0">SUM(D22:E22)</f>
        <v>482000</v>
      </c>
      <c r="D22" s="10">
        <v>482000</v>
      </c>
      <c r="E22" s="10">
        <v>0</v>
      </c>
      <c r="F22" s="3"/>
      <c r="G22" s="3"/>
      <c r="H22" s="31"/>
    </row>
    <row r="23" spans="2:8" x14ac:dyDescent="0.5">
      <c r="B23" s="43" t="s">
        <v>36</v>
      </c>
      <c r="C23" s="10">
        <f t="shared" si="0"/>
        <v>13010170</v>
      </c>
      <c r="D23" s="10">
        <v>13010170</v>
      </c>
      <c r="E23" s="10">
        <v>0</v>
      </c>
      <c r="F23" s="3"/>
      <c r="G23" s="3"/>
      <c r="H23" s="31"/>
    </row>
    <row r="24" spans="2:8" x14ac:dyDescent="0.5">
      <c r="B24" s="43" t="s">
        <v>37</v>
      </c>
      <c r="C24" s="10">
        <f t="shared" si="0"/>
        <v>6217000</v>
      </c>
      <c r="D24" s="10">
        <v>637000</v>
      </c>
      <c r="E24" s="10">
        <v>5580000</v>
      </c>
      <c r="F24" s="3"/>
      <c r="G24" s="3"/>
      <c r="H24" s="31"/>
    </row>
    <row r="25" spans="2:8" x14ac:dyDescent="0.5">
      <c r="B25" s="43" t="s">
        <v>38</v>
      </c>
      <c r="C25" s="10">
        <f t="shared" si="0"/>
        <v>0</v>
      </c>
      <c r="D25" s="10">
        <v>0</v>
      </c>
      <c r="E25" s="10">
        <v>0</v>
      </c>
      <c r="F25" s="3"/>
      <c r="G25" s="3"/>
      <c r="H25" s="31"/>
    </row>
    <row r="26" spans="2:8" x14ac:dyDescent="0.5">
      <c r="B26" s="43" t="s">
        <v>39</v>
      </c>
      <c r="C26" s="10">
        <f t="shared" si="0"/>
        <v>87750</v>
      </c>
      <c r="D26" s="10">
        <v>87750</v>
      </c>
      <c r="E26" s="10">
        <v>0</v>
      </c>
      <c r="F26" s="3"/>
      <c r="G26" s="3"/>
      <c r="H26" s="31"/>
    </row>
    <row r="27" spans="2:8" x14ac:dyDescent="0.5">
      <c r="B27" s="43" t="s">
        <v>40</v>
      </c>
      <c r="C27" s="10">
        <f t="shared" si="0"/>
        <v>10952299</v>
      </c>
      <c r="D27" s="10">
        <v>10580299</v>
      </c>
      <c r="E27" s="10">
        <v>372000</v>
      </c>
      <c r="F27" s="3"/>
      <c r="G27" s="3"/>
      <c r="H27" s="31"/>
    </row>
    <row r="28" spans="2:8" x14ac:dyDescent="0.5">
      <c r="B28" s="43" t="s">
        <v>41</v>
      </c>
      <c r="C28" s="10">
        <f t="shared" si="0"/>
        <v>91376</v>
      </c>
      <c r="D28" s="10">
        <v>91376</v>
      </c>
      <c r="E28" s="10">
        <v>0</v>
      </c>
      <c r="F28" s="3"/>
      <c r="G28" s="3"/>
      <c r="H28" s="31"/>
    </row>
    <row r="29" spans="2:8" x14ac:dyDescent="0.5">
      <c r="B29" s="38" t="s">
        <v>42</v>
      </c>
      <c r="C29" s="87">
        <f>SUM(C22:C28)</f>
        <v>30840595</v>
      </c>
      <c r="D29" s="87">
        <f>SUM(D22:D28)</f>
        <v>24888595</v>
      </c>
      <c r="E29" s="87">
        <f>SUM(E22:E28)</f>
        <v>5952000</v>
      </c>
      <c r="F29" s="3"/>
      <c r="G29" s="3"/>
      <c r="H29" s="31"/>
    </row>
    <row r="30" spans="2:8" x14ac:dyDescent="0.5">
      <c r="B30" s="30"/>
      <c r="C30" s="23"/>
      <c r="D30" s="3"/>
      <c r="E30" s="3"/>
      <c r="F30" s="3"/>
      <c r="G30" s="3"/>
      <c r="H30" s="31"/>
    </row>
    <row r="31" spans="2:8" x14ac:dyDescent="0.5">
      <c r="B31" s="30"/>
      <c r="C31" s="23"/>
      <c r="D31" s="107" t="s">
        <v>24</v>
      </c>
      <c r="E31" s="108"/>
      <c r="G31" s="55"/>
      <c r="H31" s="31"/>
    </row>
    <row r="32" spans="2:8" x14ac:dyDescent="0.5">
      <c r="B32" s="36" t="s">
        <v>43</v>
      </c>
      <c r="C32" s="41" t="s">
        <v>26</v>
      </c>
      <c r="D32" s="37" t="s">
        <v>27</v>
      </c>
      <c r="E32" s="37" t="s">
        <v>28</v>
      </c>
      <c r="F32" s="51" t="s">
        <v>44</v>
      </c>
      <c r="G32" s="55"/>
      <c r="H32" s="31"/>
    </row>
    <row r="33" spans="2:8" x14ac:dyDescent="0.5">
      <c r="B33" s="43" t="s">
        <v>45</v>
      </c>
      <c r="C33" s="10">
        <f t="shared" ref="C33:C44" si="1">SUM(D33:E33)</f>
        <v>4027428</v>
      </c>
      <c r="D33" s="10">
        <v>4027428</v>
      </c>
      <c r="E33" s="10">
        <v>0</v>
      </c>
      <c r="F33" s="7">
        <v>258</v>
      </c>
      <c r="G33" s="55"/>
      <c r="H33" s="31"/>
    </row>
    <row r="34" spans="2:8" x14ac:dyDescent="0.5">
      <c r="B34" s="43" t="s">
        <v>46</v>
      </c>
      <c r="C34" s="10">
        <f t="shared" si="1"/>
        <v>474456</v>
      </c>
      <c r="D34" s="10">
        <v>474456</v>
      </c>
      <c r="E34" s="10">
        <v>0</v>
      </c>
      <c r="F34" s="7">
        <v>256</v>
      </c>
      <c r="G34" s="55"/>
      <c r="H34" s="31"/>
    </row>
    <row r="35" spans="2:8" x14ac:dyDescent="0.5">
      <c r="B35" s="43" t="s">
        <v>47</v>
      </c>
      <c r="C35" s="10">
        <f t="shared" si="1"/>
        <v>1379500</v>
      </c>
      <c r="D35" s="10">
        <v>1379500</v>
      </c>
      <c r="E35" s="10">
        <v>0</v>
      </c>
      <c r="F35" s="7">
        <v>55</v>
      </c>
      <c r="G35" s="55"/>
      <c r="H35" s="31"/>
    </row>
    <row r="36" spans="2:8" x14ac:dyDescent="0.5">
      <c r="B36" s="43" t="s">
        <v>48</v>
      </c>
      <c r="C36" s="10">
        <f t="shared" si="1"/>
        <v>842500</v>
      </c>
      <c r="D36" s="10">
        <v>842500</v>
      </c>
      <c r="E36" s="10">
        <v>0</v>
      </c>
      <c r="F36" s="7">
        <v>194</v>
      </c>
      <c r="G36" s="55"/>
      <c r="H36" s="31"/>
    </row>
    <row r="37" spans="2:8" x14ac:dyDescent="0.5">
      <c r="B37" s="43" t="s">
        <v>49</v>
      </c>
      <c r="C37" s="10">
        <f t="shared" si="1"/>
        <v>10732058</v>
      </c>
      <c r="D37" s="10">
        <v>10732058</v>
      </c>
      <c r="E37" s="10">
        <v>0</v>
      </c>
      <c r="F37" s="7">
        <v>79</v>
      </c>
      <c r="G37" s="55"/>
      <c r="H37" s="31"/>
    </row>
    <row r="38" spans="2:8" x14ac:dyDescent="0.5">
      <c r="B38" s="43" t="s">
        <v>50</v>
      </c>
      <c r="C38" s="10">
        <f t="shared" si="1"/>
        <v>6253971</v>
      </c>
      <c r="D38" s="10">
        <v>6253971</v>
      </c>
      <c r="E38" s="10">
        <v>0</v>
      </c>
      <c r="F38" s="7">
        <v>104</v>
      </c>
      <c r="G38" s="55"/>
      <c r="H38" s="31"/>
    </row>
    <row r="39" spans="2:8" x14ac:dyDescent="0.5">
      <c r="B39" s="43" t="s">
        <v>51</v>
      </c>
      <c r="C39" s="10">
        <f t="shared" si="1"/>
        <v>0</v>
      </c>
      <c r="D39" s="10">
        <v>0</v>
      </c>
      <c r="E39" s="10">
        <v>0</v>
      </c>
      <c r="F39" s="7">
        <v>0</v>
      </c>
      <c r="G39" s="55"/>
      <c r="H39" s="31"/>
    </row>
    <row r="40" spans="2:8" x14ac:dyDescent="0.5">
      <c r="B40" s="43" t="s">
        <v>52</v>
      </c>
      <c r="C40" s="10">
        <f t="shared" si="1"/>
        <v>0</v>
      </c>
      <c r="D40" s="10">
        <v>0</v>
      </c>
      <c r="E40" s="10">
        <v>0</v>
      </c>
      <c r="F40" s="7">
        <v>0</v>
      </c>
      <c r="G40" s="55"/>
      <c r="H40" s="31"/>
    </row>
    <row r="41" spans="2:8" x14ac:dyDescent="0.5">
      <c r="B41" s="43" t="s">
        <v>53</v>
      </c>
      <c r="C41" s="10">
        <f t="shared" si="1"/>
        <v>1479000</v>
      </c>
      <c r="D41" s="10">
        <v>1479000</v>
      </c>
      <c r="E41" s="10">
        <v>0</v>
      </c>
      <c r="F41" s="7">
        <v>76</v>
      </c>
      <c r="G41" s="55"/>
      <c r="H41" s="31"/>
    </row>
    <row r="42" spans="2:8" x14ac:dyDescent="0.5">
      <c r="B42" s="43" t="s">
        <v>54</v>
      </c>
      <c r="C42" s="10">
        <f t="shared" si="1"/>
        <v>0</v>
      </c>
      <c r="D42" s="10">
        <v>0</v>
      </c>
      <c r="E42" s="10">
        <v>0</v>
      </c>
      <c r="F42" s="7">
        <v>0</v>
      </c>
      <c r="G42" s="55"/>
      <c r="H42" s="31"/>
    </row>
    <row r="43" spans="2:8" x14ac:dyDescent="0.5">
      <c r="B43" s="43" t="s">
        <v>55</v>
      </c>
      <c r="C43" s="10">
        <f t="shared" si="1"/>
        <v>904697</v>
      </c>
      <c r="D43" s="10">
        <v>904697</v>
      </c>
      <c r="E43" s="10">
        <v>0</v>
      </c>
      <c r="F43" s="7">
        <v>742</v>
      </c>
      <c r="G43" s="55"/>
      <c r="H43" s="31"/>
    </row>
    <row r="44" spans="2:8" x14ac:dyDescent="0.5">
      <c r="B44" s="43" t="s">
        <v>41</v>
      </c>
      <c r="C44" s="10">
        <f t="shared" si="1"/>
        <v>0</v>
      </c>
      <c r="D44" s="10">
        <v>0</v>
      </c>
      <c r="E44" s="10">
        <v>0</v>
      </c>
      <c r="F44" s="3"/>
      <c r="G44" s="3"/>
      <c r="H44" s="31"/>
    </row>
    <row r="45" spans="2:8" x14ac:dyDescent="0.5">
      <c r="B45" s="38" t="s">
        <v>56</v>
      </c>
      <c r="C45" s="87">
        <f>SUM(C33:C44)</f>
        <v>26093610</v>
      </c>
      <c r="D45" s="87">
        <f>SUM(D33:D44)</f>
        <v>26093610</v>
      </c>
      <c r="E45" s="87">
        <f>SUM(E33:E44)</f>
        <v>0</v>
      </c>
      <c r="F45" s="13"/>
      <c r="G45" s="55"/>
      <c r="H45" s="31"/>
    </row>
    <row r="46" spans="2:8" x14ac:dyDescent="0.5">
      <c r="B46" s="38"/>
      <c r="C46" s="88"/>
      <c r="D46" s="88"/>
      <c r="E46" s="88"/>
      <c r="F46" s="3"/>
      <c r="G46" s="3"/>
      <c r="H46" s="31"/>
    </row>
    <row r="47" spans="2:8" x14ac:dyDescent="0.5">
      <c r="B47" s="38" t="s">
        <v>57</v>
      </c>
      <c r="C47" s="87">
        <f>SUM(C29,C45)</f>
        <v>56934205</v>
      </c>
      <c r="D47" s="87">
        <f>SUM(D29,D45)</f>
        <v>50982205</v>
      </c>
      <c r="E47" s="87">
        <f>SUM(E29,E45)</f>
        <v>5952000</v>
      </c>
      <c r="F47" s="3"/>
      <c r="G47" s="3"/>
      <c r="H47" s="31"/>
    </row>
    <row r="48" spans="2:8" x14ac:dyDescent="0.5">
      <c r="B48" s="38"/>
      <c r="C48" s="87"/>
      <c r="D48" s="87"/>
      <c r="E48" s="87"/>
      <c r="F48" s="3"/>
      <c r="G48" s="3"/>
      <c r="H48" s="31"/>
    </row>
    <row r="49" spans="2:8" x14ac:dyDescent="0.5">
      <c r="B49" s="89" t="s">
        <v>58</v>
      </c>
      <c r="C49" s="87"/>
      <c r="D49" s="87"/>
      <c r="E49" s="87"/>
      <c r="F49" s="3"/>
      <c r="G49" s="3"/>
      <c r="H49" s="31"/>
    </row>
    <row r="50" spans="2:8" x14ac:dyDescent="0.5">
      <c r="B50" s="43" t="s">
        <v>59</v>
      </c>
      <c r="C50" s="7">
        <v>9546</v>
      </c>
      <c r="D50" s="87"/>
      <c r="E50" s="87"/>
      <c r="F50" s="3"/>
      <c r="G50" s="3"/>
      <c r="H50" s="31"/>
    </row>
    <row r="51" spans="2:8" x14ac:dyDescent="0.5">
      <c r="B51" s="43" t="s">
        <v>60</v>
      </c>
      <c r="C51" s="7">
        <v>260</v>
      </c>
      <c r="D51" s="87"/>
      <c r="E51" s="87"/>
      <c r="F51" s="3"/>
      <c r="G51" s="3"/>
      <c r="H51" s="31"/>
    </row>
    <row r="52" spans="2:8" x14ac:dyDescent="0.5">
      <c r="B52" s="43" t="s">
        <v>61</v>
      </c>
      <c r="C52" s="7">
        <v>29</v>
      </c>
      <c r="D52" s="87"/>
      <c r="E52" s="87"/>
      <c r="F52" s="3"/>
      <c r="G52" s="3"/>
      <c r="H52" s="31"/>
    </row>
    <row r="53" spans="2:8" x14ac:dyDescent="0.5">
      <c r="B53" s="43" t="s">
        <v>62</v>
      </c>
      <c r="C53" s="13">
        <f>SUM(C50:C52)</f>
        <v>9835</v>
      </c>
      <c r="D53" s="87"/>
      <c r="E53" s="87"/>
      <c r="F53" s="3"/>
      <c r="G53" s="3"/>
      <c r="H53" s="31"/>
    </row>
    <row r="54" spans="2:8" x14ac:dyDescent="0.5">
      <c r="B54" s="30"/>
      <c r="C54" s="23"/>
      <c r="D54" s="23"/>
      <c r="E54" s="23"/>
      <c r="F54" s="3"/>
      <c r="H54" s="31"/>
    </row>
    <row r="55" spans="2:8" x14ac:dyDescent="0.5">
      <c r="B55" s="38" t="s">
        <v>63</v>
      </c>
      <c r="C55" s="87">
        <f>C18-C47</f>
        <v>169676726</v>
      </c>
      <c r="D55" s="87">
        <f>D18-D47</f>
        <v>158409674</v>
      </c>
      <c r="E55" s="87">
        <f>E18-E47</f>
        <v>11267052</v>
      </c>
      <c r="F55" s="3"/>
      <c r="G55" s="3"/>
      <c r="H55" s="31"/>
    </row>
    <row r="56" spans="2:8" x14ac:dyDescent="0.5">
      <c r="B56" s="39" t="s">
        <v>64</v>
      </c>
      <c r="C56" s="40">
        <f>IFERROR(C55/$C$53,"")</f>
        <v>17252.336146415862</v>
      </c>
      <c r="D56" s="40">
        <f>IFERROR(SUM(D55)/SUM($C$53),"")</f>
        <v>16106.728418912049</v>
      </c>
      <c r="E56" s="40">
        <f>IFERROR(SUM(E55)/SUM($C$53),"")</f>
        <v>1145.6077275038128</v>
      </c>
      <c r="F56" s="33"/>
      <c r="G56" s="33"/>
      <c r="H56" s="34"/>
    </row>
    <row r="57" spans="2:8" x14ac:dyDescent="0.5">
      <c r="C57" s="26"/>
      <c r="D57" s="26"/>
      <c r="E57" s="26"/>
      <c r="F57" s="27"/>
      <c r="G57" s="27"/>
      <c r="H57" s="27"/>
    </row>
    <row r="58" spans="2:8" x14ac:dyDescent="0.5">
      <c r="B58" s="4" t="s">
        <v>65</v>
      </c>
      <c r="C58" s="23"/>
      <c r="D58" s="23"/>
      <c r="E58" s="23"/>
      <c r="F58" s="3"/>
      <c r="G58" s="3"/>
      <c r="H58" s="33"/>
    </row>
    <row r="59" spans="2:8" x14ac:dyDescent="0.5">
      <c r="B59" s="35"/>
      <c r="C59" s="26"/>
      <c r="D59" s="107" t="s">
        <v>24</v>
      </c>
      <c r="E59" s="108"/>
      <c r="F59" s="49" t="s">
        <v>66</v>
      </c>
      <c r="G59" s="27"/>
      <c r="H59" s="29"/>
    </row>
    <row r="60" spans="2:8" x14ac:dyDescent="0.5">
      <c r="B60" s="36" t="s">
        <v>67</v>
      </c>
      <c r="C60" s="41" t="s">
        <v>26</v>
      </c>
      <c r="D60" s="37" t="s">
        <v>27</v>
      </c>
      <c r="E60" s="37" t="s">
        <v>28</v>
      </c>
      <c r="F60" s="53" t="s">
        <v>68</v>
      </c>
      <c r="G60" s="3"/>
      <c r="H60" s="31"/>
    </row>
    <row r="61" spans="2:8" x14ac:dyDescent="0.5">
      <c r="B61" s="43" t="s">
        <v>69</v>
      </c>
      <c r="C61" s="10">
        <f>SUM(D61:E61)</f>
        <v>88044</v>
      </c>
      <c r="D61" s="10">
        <v>88044</v>
      </c>
      <c r="E61" s="10">
        <v>0</v>
      </c>
      <c r="F61" s="63">
        <v>0.5</v>
      </c>
      <c r="G61" s="3"/>
      <c r="H61" s="31"/>
    </row>
    <row r="62" spans="2:8" x14ac:dyDescent="0.5">
      <c r="B62" s="43" t="s">
        <v>70</v>
      </c>
      <c r="C62" s="10">
        <f>SUM(D62:E62)</f>
        <v>3035328</v>
      </c>
      <c r="D62" s="10">
        <v>3035328</v>
      </c>
      <c r="E62" s="10">
        <v>0</v>
      </c>
      <c r="F62" s="63">
        <v>30</v>
      </c>
      <c r="G62" s="3"/>
      <c r="H62" s="31"/>
    </row>
    <row r="63" spans="2:8" x14ac:dyDescent="0.5">
      <c r="B63" s="43" t="s">
        <v>71</v>
      </c>
      <c r="C63" s="10">
        <f>SUM(D63:E63)</f>
        <v>9951992</v>
      </c>
      <c r="D63" s="10">
        <v>9951992</v>
      </c>
      <c r="E63" s="10">
        <v>0</v>
      </c>
      <c r="F63" s="63">
        <v>109</v>
      </c>
      <c r="G63" s="3"/>
      <c r="H63" s="31"/>
    </row>
    <row r="64" spans="2:8" x14ac:dyDescent="0.5">
      <c r="B64" s="43" t="s">
        <v>72</v>
      </c>
      <c r="C64" s="10">
        <f>SUM(D64:E64)</f>
        <v>2782685</v>
      </c>
      <c r="D64" s="10">
        <v>2782685</v>
      </c>
      <c r="E64" s="10">
        <v>0</v>
      </c>
      <c r="F64" s="63">
        <v>3</v>
      </c>
      <c r="G64" s="3"/>
      <c r="H64" s="31"/>
    </row>
    <row r="65" spans="2:8" x14ac:dyDescent="0.5">
      <c r="B65" s="43" t="s">
        <v>73</v>
      </c>
      <c r="C65" s="10">
        <f>SUM(D65:E65)</f>
        <v>2973208</v>
      </c>
      <c r="D65" s="10">
        <v>2973208</v>
      </c>
      <c r="E65" s="10">
        <v>0</v>
      </c>
      <c r="F65" s="90"/>
      <c r="G65" s="3"/>
      <c r="H65" s="31"/>
    </row>
    <row r="66" spans="2:8" x14ac:dyDescent="0.5">
      <c r="B66" s="44" t="s">
        <v>74</v>
      </c>
      <c r="C66" s="87">
        <f>SUM(C61:C65)</f>
        <v>18831257</v>
      </c>
      <c r="D66" s="87">
        <f>SUM(D61:D65)</f>
        <v>18831257</v>
      </c>
      <c r="E66" s="87">
        <f>SUM(E61:E65)</f>
        <v>0</v>
      </c>
      <c r="F66" s="91">
        <f>SUM(F61:F64)</f>
        <v>142.5</v>
      </c>
      <c r="G66" s="3"/>
      <c r="H66" s="31"/>
    </row>
    <row r="67" spans="2:8" x14ac:dyDescent="0.5">
      <c r="B67" s="44" t="s">
        <v>75</v>
      </c>
      <c r="C67" s="92">
        <f>IFERROR(C66/$C$53,"")</f>
        <v>1914.7185561769193</v>
      </c>
      <c r="D67" s="92">
        <f>IFERROR(D66/$C$53,"")</f>
        <v>1914.7185561769193</v>
      </c>
      <c r="E67" s="92">
        <f>IFERROR(E66/$C$53,"")</f>
        <v>0</v>
      </c>
      <c r="F67" s="3"/>
      <c r="G67" s="3"/>
      <c r="H67" s="31"/>
    </row>
    <row r="68" spans="2:8" x14ac:dyDescent="0.5">
      <c r="B68" s="44"/>
      <c r="C68" s="23"/>
      <c r="D68" s="3"/>
      <c r="E68" s="3"/>
      <c r="F68" s="3"/>
      <c r="G68" s="3"/>
      <c r="H68" s="31"/>
    </row>
    <row r="69" spans="2:8" x14ac:dyDescent="0.5">
      <c r="B69" s="43"/>
      <c r="C69" s="23"/>
      <c r="D69" s="107" t="s">
        <v>24</v>
      </c>
      <c r="E69" s="108"/>
      <c r="F69" s="49" t="s">
        <v>66</v>
      </c>
      <c r="G69" s="3"/>
      <c r="H69" s="31"/>
    </row>
    <row r="70" spans="2:8" x14ac:dyDescent="0.5">
      <c r="B70" s="45" t="s">
        <v>76</v>
      </c>
      <c r="C70" s="41" t="s">
        <v>26</v>
      </c>
      <c r="D70" s="37" t="s">
        <v>27</v>
      </c>
      <c r="E70" s="37" t="s">
        <v>28</v>
      </c>
      <c r="F70" s="53" t="s">
        <v>68</v>
      </c>
      <c r="G70" s="3"/>
      <c r="H70" s="31"/>
    </row>
    <row r="71" spans="2:8" x14ac:dyDescent="0.5">
      <c r="B71" s="43" t="s">
        <v>77</v>
      </c>
      <c r="C71" s="10">
        <f t="shared" ref="C71:C77" si="2">SUM(D71:E71)</f>
        <v>1947999</v>
      </c>
      <c r="D71" s="10">
        <v>1947999</v>
      </c>
      <c r="E71" s="10">
        <v>0</v>
      </c>
      <c r="F71" s="63">
        <v>20</v>
      </c>
      <c r="G71" s="3"/>
      <c r="H71" s="31"/>
    </row>
    <row r="72" spans="2:8" x14ac:dyDescent="0.5">
      <c r="B72" s="43" t="s">
        <v>78</v>
      </c>
      <c r="C72" s="10">
        <f t="shared" si="2"/>
        <v>1155735</v>
      </c>
      <c r="D72" s="10">
        <v>1155735</v>
      </c>
      <c r="E72" s="10">
        <v>0</v>
      </c>
      <c r="F72" s="63">
        <v>14</v>
      </c>
      <c r="G72" s="3"/>
      <c r="H72" s="31"/>
    </row>
    <row r="73" spans="2:8" x14ac:dyDescent="0.5">
      <c r="B73" s="43" t="s">
        <v>79</v>
      </c>
      <c r="C73" s="10">
        <f t="shared" si="2"/>
        <v>1120848</v>
      </c>
      <c r="D73" s="10">
        <v>1120848</v>
      </c>
      <c r="E73" s="10">
        <v>0</v>
      </c>
      <c r="F73" s="63">
        <v>0</v>
      </c>
      <c r="G73" s="3"/>
      <c r="H73" s="31"/>
    </row>
    <row r="74" spans="2:8" x14ac:dyDescent="0.5">
      <c r="B74" s="43" t="s">
        <v>80</v>
      </c>
      <c r="C74" s="10">
        <f t="shared" si="2"/>
        <v>162556</v>
      </c>
      <c r="D74" s="10">
        <v>162556</v>
      </c>
      <c r="E74" s="10">
        <v>0</v>
      </c>
      <c r="F74" s="63">
        <v>2</v>
      </c>
      <c r="G74" s="3"/>
      <c r="H74" s="31"/>
    </row>
    <row r="75" spans="2:8" x14ac:dyDescent="0.5">
      <c r="B75" s="43" t="s">
        <v>81</v>
      </c>
      <c r="C75" s="10">
        <f t="shared" si="2"/>
        <v>512735</v>
      </c>
      <c r="D75" s="10">
        <v>484735</v>
      </c>
      <c r="E75" s="10">
        <v>28000</v>
      </c>
      <c r="F75" s="63">
        <v>4</v>
      </c>
      <c r="G75" s="3"/>
      <c r="H75" s="31"/>
    </row>
    <row r="76" spans="2:8" x14ac:dyDescent="0.5">
      <c r="B76" s="43" t="s">
        <v>82</v>
      </c>
      <c r="C76" s="10">
        <f t="shared" si="2"/>
        <v>2298887</v>
      </c>
      <c r="D76" s="10">
        <v>2298887</v>
      </c>
      <c r="E76" s="10">
        <v>0</v>
      </c>
      <c r="F76" s="63">
        <v>25</v>
      </c>
      <c r="G76" s="3"/>
      <c r="H76" s="31"/>
    </row>
    <row r="77" spans="2:8" x14ac:dyDescent="0.5">
      <c r="B77" s="43" t="s">
        <v>83</v>
      </c>
      <c r="C77" s="10">
        <f t="shared" si="2"/>
        <v>2349073</v>
      </c>
      <c r="D77" s="10">
        <v>2349073</v>
      </c>
      <c r="E77" s="10">
        <v>0</v>
      </c>
      <c r="F77" s="90"/>
      <c r="G77" s="3"/>
      <c r="H77" s="31"/>
    </row>
    <row r="78" spans="2:8" x14ac:dyDescent="0.5">
      <c r="B78" s="44" t="s">
        <v>84</v>
      </c>
      <c r="C78" s="87">
        <f>SUM(C71:C77)</f>
        <v>9547833</v>
      </c>
      <c r="D78" s="87">
        <f>SUM(D71:D77)</f>
        <v>9519833</v>
      </c>
      <c r="E78" s="87">
        <f>SUM(E71:E77)</f>
        <v>28000</v>
      </c>
      <c r="F78" s="91">
        <f>SUM(F71:F76)</f>
        <v>65</v>
      </c>
      <c r="G78" s="3"/>
      <c r="H78" s="31"/>
    </row>
    <row r="79" spans="2:8" x14ac:dyDescent="0.5">
      <c r="B79" s="44" t="s">
        <v>85</v>
      </c>
      <c r="C79" s="92">
        <f>IFERROR(C78/$C$53,"")</f>
        <v>970.80152516522628</v>
      </c>
      <c r="D79" s="92">
        <f>IFERROR(D78/$C$53,"")</f>
        <v>967.95455007625822</v>
      </c>
      <c r="E79" s="92">
        <f>IFERROR(E78/$C$53,"")</f>
        <v>2.8469750889679717</v>
      </c>
      <c r="F79" s="93"/>
      <c r="G79" s="3"/>
      <c r="H79" s="31"/>
    </row>
    <row r="80" spans="2:8" x14ac:dyDescent="0.5">
      <c r="B80" s="44"/>
      <c r="C80"/>
      <c r="D80"/>
      <c r="E80"/>
      <c r="F80" s="3"/>
      <c r="G80" s="3"/>
      <c r="H80" s="31"/>
    </row>
    <row r="81" spans="2:8" x14ac:dyDescent="0.5">
      <c r="B81" s="44" t="s">
        <v>86</v>
      </c>
      <c r="C81" s="10">
        <f>SUM(D81:E81)</f>
        <v>2554231</v>
      </c>
      <c r="D81" s="10">
        <v>2554231</v>
      </c>
      <c r="E81" s="10">
        <v>0</v>
      </c>
      <c r="F81" s="3"/>
      <c r="G81" s="3"/>
      <c r="H81" s="31"/>
    </row>
    <row r="82" spans="2:8" x14ac:dyDescent="0.5">
      <c r="B82" s="44" t="s">
        <v>87</v>
      </c>
      <c r="C82" s="92">
        <f>IFERROR(C81/$C$53,"")</f>
        <v>259.70828673106251</v>
      </c>
      <c r="D82" s="92">
        <f>IFERROR(D81/$C$53,"")</f>
        <v>259.70828673106251</v>
      </c>
      <c r="E82" s="92">
        <f>IFERROR(E81/$C$53,"")</f>
        <v>0</v>
      </c>
      <c r="F82" s="3"/>
      <c r="G82" s="3"/>
      <c r="H82" s="31"/>
    </row>
    <row r="83" spans="2:8" x14ac:dyDescent="0.5">
      <c r="B83" s="48"/>
      <c r="C83" s="3"/>
      <c r="D83" s="87"/>
      <c r="E83" s="87"/>
      <c r="F83" s="3"/>
      <c r="G83" s="3"/>
      <c r="H83" s="31"/>
    </row>
    <row r="84" spans="2:8" x14ac:dyDescent="0.5">
      <c r="B84" s="44" t="s">
        <v>88</v>
      </c>
      <c r="C84" s="87">
        <f t="shared" ref="C84:E85" si="3">SUM(C66,C78,C81)</f>
        <v>30933321</v>
      </c>
      <c r="D84" s="87">
        <f t="shared" si="3"/>
        <v>30905321</v>
      </c>
      <c r="E84" s="87">
        <f t="shared" si="3"/>
        <v>28000</v>
      </c>
      <c r="F84" s="3"/>
      <c r="G84" s="3"/>
      <c r="H84" s="31"/>
    </row>
    <row r="85" spans="2:8" x14ac:dyDescent="0.5">
      <c r="B85" s="44" t="s">
        <v>89</v>
      </c>
      <c r="C85" s="94">
        <f t="shared" si="3"/>
        <v>3145.228368073208</v>
      </c>
      <c r="D85" s="94">
        <f t="shared" si="3"/>
        <v>3142.3813929842399</v>
      </c>
      <c r="E85" s="94">
        <f t="shared" si="3"/>
        <v>2.8469750889679717</v>
      </c>
      <c r="F85" s="3"/>
      <c r="G85" s="3"/>
      <c r="H85" s="31"/>
    </row>
    <row r="86" spans="2:8" x14ac:dyDescent="0.5">
      <c r="B86" s="44"/>
      <c r="C86" s="94"/>
      <c r="D86" s="94"/>
      <c r="E86" s="94"/>
      <c r="F86" s="3"/>
      <c r="G86" s="3"/>
      <c r="H86" s="31"/>
    </row>
    <row r="87" spans="2:8" customFormat="1" ht="15" x14ac:dyDescent="0.45">
      <c r="B87" s="44" t="s">
        <v>90</v>
      </c>
      <c r="C87" s="87">
        <f>C55-C84</f>
        <v>138743405</v>
      </c>
      <c r="D87" s="87">
        <f>D55-D84</f>
        <v>127504353</v>
      </c>
      <c r="E87" s="87">
        <f>E55-E84</f>
        <v>11239052</v>
      </c>
      <c r="F87" s="3"/>
      <c r="G87" s="3"/>
      <c r="H87" s="31"/>
    </row>
    <row r="88" spans="2:8" x14ac:dyDescent="0.5">
      <c r="B88" s="39" t="s">
        <v>64</v>
      </c>
      <c r="C88" s="40">
        <f>IFERROR(C87/$C$53,"")</f>
        <v>14107.107778342654</v>
      </c>
      <c r="D88" s="50"/>
      <c r="E88" s="50"/>
      <c r="F88" s="33"/>
      <c r="G88" s="33"/>
      <c r="H88" s="34"/>
    </row>
    <row r="89" spans="2:8" x14ac:dyDescent="0.5">
      <c r="G89" s="3"/>
      <c r="H89" s="3"/>
    </row>
    <row r="90" spans="2:8" x14ac:dyDescent="0.5">
      <c r="B90" s="4" t="s">
        <v>91</v>
      </c>
      <c r="G90" s="3"/>
      <c r="H90" s="33"/>
    </row>
    <row r="91" spans="2:8" x14ac:dyDescent="0.5">
      <c r="B91" s="35" t="s">
        <v>92</v>
      </c>
      <c r="C91" s="10">
        <v>43758502</v>
      </c>
      <c r="D91" s="27"/>
      <c r="E91" s="27"/>
      <c r="F91" s="27"/>
      <c r="G91" s="27"/>
      <c r="H91" s="29"/>
    </row>
    <row r="92" spans="2:8" x14ac:dyDescent="0.5">
      <c r="B92" s="30" t="s">
        <v>93</v>
      </c>
      <c r="C92" s="23">
        <f>C81</f>
        <v>2554231</v>
      </c>
      <c r="D92" s="3"/>
      <c r="E92" s="3"/>
      <c r="F92" s="3"/>
      <c r="G92" s="3"/>
      <c r="H92" s="31"/>
    </row>
    <row r="93" spans="2:8" x14ac:dyDescent="0.5">
      <c r="B93" s="30" t="s">
        <v>94</v>
      </c>
      <c r="C93" s="23">
        <f>C91-C92</f>
        <v>41204271</v>
      </c>
      <c r="D93" s="3"/>
      <c r="E93" s="3"/>
      <c r="F93" s="3"/>
      <c r="G93" s="3"/>
      <c r="H93" s="31"/>
    </row>
    <row r="94" spans="2:8" x14ac:dyDescent="0.5">
      <c r="B94" s="30" t="s">
        <v>95</v>
      </c>
      <c r="C94" s="10">
        <v>102902857</v>
      </c>
      <c r="D94" s="3"/>
      <c r="E94" s="3"/>
      <c r="F94" s="3"/>
      <c r="G94" s="3"/>
      <c r="H94" s="31"/>
    </row>
    <row r="95" spans="2:8" x14ac:dyDescent="0.5">
      <c r="B95" s="32" t="s">
        <v>96</v>
      </c>
      <c r="C95" s="68">
        <f>IFERROR(ROUND(C93/C94,4),"0.00%")</f>
        <v>0.40039999999999998</v>
      </c>
      <c r="D95" s="33"/>
      <c r="E95" s="33"/>
      <c r="F95" s="33"/>
      <c r="G95" s="33"/>
      <c r="H95" s="34"/>
    </row>
  </sheetData>
  <protectedRanges>
    <protectedRange algorithmName="SHA-512" hashValue="Tm+4ymRCvx+/ec9lVfeLYQdrQLBz/f9EW6RMMDXmeiSSQlU6WP7pB+eP4VaGLjVxpMykClbRNsED3onKMjt3kg==" saltValue="Wq1GXfArXmfvwtGuKhLjZQ==" spinCount="100000" sqref="G6:H9 C6:D9 C91:C94 C52 C83 C81:E81 G1:H4 C33:G33 D44:E44 C14:E17 D34:G43 C61:F65 C71:F77 C34:C44 C22:E28" name="PartA"/>
    <protectedRange algorithmName="SHA-512" hashValue="Tm+4ymRCvx+/ec9lVfeLYQdrQLBz/f9EW6RMMDXmeiSSQlU6WP7pB+eP4VaGLjVxpMykClbRNsED3onKMjt3kg==" saltValue="Wq1GXfArXmfvwtGuKhLjZQ==" spinCount="100000" sqref="C50:C51" name="PartA_1"/>
  </protectedRanges>
  <mergeCells count="16">
    <mergeCell ref="D69:E69"/>
    <mergeCell ref="D59:E59"/>
    <mergeCell ref="G1:H1"/>
    <mergeCell ref="G2:H2"/>
    <mergeCell ref="C6:D6"/>
    <mergeCell ref="C7:D7"/>
    <mergeCell ref="C8:D8"/>
    <mergeCell ref="C9:D9"/>
    <mergeCell ref="G6:H6"/>
    <mergeCell ref="G7:H7"/>
    <mergeCell ref="G8:H8"/>
    <mergeCell ref="G9:H9"/>
    <mergeCell ref="D20:E20"/>
    <mergeCell ref="D12:E12"/>
    <mergeCell ref="D31:E31"/>
    <mergeCell ref="G3:H3"/>
  </mergeCells>
  <dataValidations disablePrompts="1" count="2">
    <dataValidation type="textLength" operator="equal" allowBlank="1" showInputMessage="1" showErrorMessage="1" errorTitle="Code Length Error" error="Please input the district BEDS Code with exactly 6 characters." sqref="G2:H2">
      <formula1>6</formula1>
    </dataValidation>
    <dataValidation type="textLength" operator="equal" allowBlank="1" showInputMessage="1" showErrorMessage="1" errorTitle="Zip Code Entry Error" error="Please input a 5 digit zip code." sqref="G9:H9">
      <formula1>5</formula1>
    </dataValidation>
  </dataValidations>
  <printOptions horizontalCentered="1"/>
  <pageMargins left="0.1" right="0.1" top="0.1" bottom="0.1" header="0.3" footer="0.3"/>
  <pageSetup paperSize="5" orientation="portrait" r:id="rId1"/>
  <ignoredErrors>
    <ignoredError sqref="C14:C17 C22 C33 C61:C65 C71:C77 C81 C23:C28 C34:C44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3"/>
  <sheetViews>
    <sheetView showGridLines="0" workbookViewId="0"/>
  </sheetViews>
  <sheetFormatPr defaultColWidth="9.15234375" defaultRowHeight="15.9" x14ac:dyDescent="0.5"/>
  <cols>
    <col min="1" max="1" width="15.53515625" style="2" customWidth="1"/>
    <col min="2" max="2" width="40.3828125" style="2" bestFit="1" customWidth="1"/>
    <col min="3" max="3" width="24.3828125" style="2" customWidth="1"/>
    <col min="4" max="4" width="23.84375" style="2" customWidth="1"/>
    <col min="5" max="6" width="11" style="2" customWidth="1"/>
    <col min="7" max="10" width="13.69140625" style="2" customWidth="1"/>
    <col min="11" max="16" width="12" style="2" customWidth="1"/>
    <col min="17" max="23" width="15.69140625" style="2" customWidth="1"/>
    <col min="24" max="24" width="9.15234375" style="2" customWidth="1"/>
    <col min="25" max="16384" width="9.15234375" style="2"/>
  </cols>
  <sheetData>
    <row r="1" spans="1:23" customFormat="1" ht="18" customHeight="1" x14ac:dyDescent="0.55000000000000004">
      <c r="A1" s="1" t="s">
        <v>97</v>
      </c>
    </row>
    <row r="2" spans="1:23" customFormat="1" ht="15" customHeight="1" x14ac:dyDescent="0.4"/>
    <row r="3" spans="1:23" customFormat="1" ht="15" customHeight="1" x14ac:dyDescent="0.4"/>
    <row r="5" spans="1:23" s="3" customFormat="1" ht="15" customHeight="1" x14ac:dyDescent="0.45"/>
    <row r="6" spans="1:23" s="4" customFormat="1" ht="15" customHeight="1" x14ac:dyDescent="0.45">
      <c r="E6" s="107" t="s">
        <v>98</v>
      </c>
      <c r="F6" s="108"/>
      <c r="G6" s="107" t="s">
        <v>99</v>
      </c>
      <c r="H6" s="114"/>
      <c r="I6" s="114"/>
      <c r="J6" s="108"/>
      <c r="K6" s="107" t="s">
        <v>100</v>
      </c>
      <c r="L6" s="114"/>
      <c r="M6" s="114"/>
      <c r="N6" s="114"/>
      <c r="O6" s="114"/>
      <c r="P6" s="108"/>
      <c r="Q6" s="107" t="s">
        <v>101</v>
      </c>
      <c r="R6" s="114"/>
      <c r="S6" s="114"/>
      <c r="T6" s="114"/>
      <c r="U6" s="114"/>
      <c r="V6" s="114"/>
      <c r="W6" s="108"/>
    </row>
    <row r="7" spans="1:23" s="6" customFormat="1" ht="75" customHeight="1" x14ac:dyDescent="0.45">
      <c r="A7" s="56" t="s">
        <v>3</v>
      </c>
      <c r="B7" s="56" t="s">
        <v>102</v>
      </c>
      <c r="C7" s="56" t="s">
        <v>103</v>
      </c>
      <c r="D7" s="56" t="s">
        <v>104</v>
      </c>
      <c r="E7" s="56" t="s">
        <v>105</v>
      </c>
      <c r="F7" s="71" t="s">
        <v>106</v>
      </c>
      <c r="G7" s="56" t="s">
        <v>107</v>
      </c>
      <c r="H7" s="71" t="s">
        <v>108</v>
      </c>
      <c r="I7" s="71" t="s">
        <v>109</v>
      </c>
      <c r="J7" s="71" t="s">
        <v>110</v>
      </c>
      <c r="K7" s="56" t="s">
        <v>111</v>
      </c>
      <c r="L7" s="71" t="s">
        <v>112</v>
      </c>
      <c r="M7" s="71" t="s">
        <v>113</v>
      </c>
      <c r="N7" s="71" t="s">
        <v>114</v>
      </c>
      <c r="O7" s="71" t="s">
        <v>115</v>
      </c>
      <c r="P7" s="71" t="s">
        <v>116</v>
      </c>
      <c r="Q7" s="56" t="s">
        <v>117</v>
      </c>
      <c r="R7" s="71" t="s">
        <v>118</v>
      </c>
      <c r="S7" s="71" t="s">
        <v>119</v>
      </c>
      <c r="T7" s="71" t="s">
        <v>120</v>
      </c>
      <c r="U7" s="71" t="s">
        <v>121</v>
      </c>
      <c r="V7" s="71" t="s">
        <v>122</v>
      </c>
      <c r="W7" s="72" t="s">
        <v>66</v>
      </c>
    </row>
    <row r="8" spans="1:23" s="6" customFormat="1" ht="15" customHeight="1" x14ac:dyDescent="0.45">
      <c r="A8" s="95" t="s">
        <v>123</v>
      </c>
      <c r="B8" s="96" t="s">
        <v>124</v>
      </c>
      <c r="C8" s="95" t="s">
        <v>125</v>
      </c>
      <c r="D8" s="97" t="s">
        <v>126</v>
      </c>
      <c r="E8" s="98" t="s">
        <v>127</v>
      </c>
      <c r="F8" s="98" t="s">
        <v>128</v>
      </c>
      <c r="G8" s="98" t="s">
        <v>129</v>
      </c>
      <c r="H8" s="98"/>
      <c r="I8" s="98" t="s">
        <v>130</v>
      </c>
      <c r="J8" s="73"/>
      <c r="K8" s="74">
        <v>475</v>
      </c>
      <c r="L8" s="74">
        <v>40</v>
      </c>
      <c r="M8" s="74">
        <v>4</v>
      </c>
      <c r="N8" s="74">
        <v>415</v>
      </c>
      <c r="O8" s="74">
        <v>22</v>
      </c>
      <c r="P8" s="74">
        <v>41</v>
      </c>
      <c r="Q8" s="75">
        <v>15.8</v>
      </c>
      <c r="R8" s="75">
        <v>31</v>
      </c>
      <c r="S8" s="75">
        <v>22</v>
      </c>
      <c r="T8" s="75">
        <v>3</v>
      </c>
      <c r="U8" s="75">
        <v>4</v>
      </c>
      <c r="V8" s="75">
        <v>6.8</v>
      </c>
      <c r="W8" s="76">
        <f t="shared" ref="W8:W22" si="0">SUM(Q8:V8)</f>
        <v>82.6</v>
      </c>
    </row>
    <row r="9" spans="1:23" s="6" customFormat="1" ht="14.15" x14ac:dyDescent="0.45">
      <c r="A9" s="95" t="s">
        <v>131</v>
      </c>
      <c r="B9" s="96" t="s">
        <v>132</v>
      </c>
      <c r="C9" s="95" t="s">
        <v>133</v>
      </c>
      <c r="D9" s="97" t="s">
        <v>126</v>
      </c>
      <c r="E9" s="98" t="s">
        <v>127</v>
      </c>
      <c r="F9" s="98" t="s">
        <v>128</v>
      </c>
      <c r="G9" s="98" t="s">
        <v>129</v>
      </c>
      <c r="H9" s="98"/>
      <c r="I9" s="98" t="s">
        <v>130</v>
      </c>
      <c r="J9" s="73"/>
      <c r="K9" s="74">
        <v>459</v>
      </c>
      <c r="L9" s="74">
        <v>40</v>
      </c>
      <c r="M9" s="74">
        <v>4</v>
      </c>
      <c r="N9" s="74">
        <v>418</v>
      </c>
      <c r="O9" s="74">
        <v>27</v>
      </c>
      <c r="P9" s="74">
        <v>64</v>
      </c>
      <c r="Q9" s="75">
        <v>7.3</v>
      </c>
      <c r="R9" s="75">
        <v>34.4</v>
      </c>
      <c r="S9" s="75">
        <v>23</v>
      </c>
      <c r="T9" s="75">
        <v>2</v>
      </c>
      <c r="U9" s="75">
        <v>5</v>
      </c>
      <c r="V9" s="75">
        <v>5.8</v>
      </c>
      <c r="W9" s="76">
        <f t="shared" si="0"/>
        <v>77.499999999999986</v>
      </c>
    </row>
    <row r="10" spans="1:23" s="6" customFormat="1" ht="14.15" x14ac:dyDescent="0.45">
      <c r="A10" s="95" t="s">
        <v>134</v>
      </c>
      <c r="B10" s="96" t="s">
        <v>135</v>
      </c>
      <c r="C10" s="95" t="s">
        <v>136</v>
      </c>
      <c r="D10" s="97" t="s">
        <v>126</v>
      </c>
      <c r="E10" s="98" t="s">
        <v>127</v>
      </c>
      <c r="F10" s="98" t="s">
        <v>128</v>
      </c>
      <c r="G10" s="98" t="s">
        <v>129</v>
      </c>
      <c r="H10" s="98"/>
      <c r="I10" s="98" t="s">
        <v>130</v>
      </c>
      <c r="J10" s="73"/>
      <c r="K10" s="74">
        <v>439</v>
      </c>
      <c r="L10" s="74">
        <v>20</v>
      </c>
      <c r="M10" s="74">
        <v>2</v>
      </c>
      <c r="N10" s="74">
        <v>303</v>
      </c>
      <c r="O10" s="74">
        <v>0</v>
      </c>
      <c r="P10" s="74">
        <v>78</v>
      </c>
      <c r="Q10" s="75">
        <v>5.3</v>
      </c>
      <c r="R10" s="75">
        <v>32.4</v>
      </c>
      <c r="S10" s="75">
        <v>178</v>
      </c>
      <c r="T10" s="75">
        <v>2</v>
      </c>
      <c r="U10" s="75">
        <v>2.5</v>
      </c>
      <c r="V10" s="75">
        <v>5.3</v>
      </c>
      <c r="W10" s="76">
        <f t="shared" si="0"/>
        <v>225.5</v>
      </c>
    </row>
    <row r="11" spans="1:23" s="6" customFormat="1" ht="14.15" x14ac:dyDescent="0.45">
      <c r="A11" s="95" t="s">
        <v>137</v>
      </c>
      <c r="B11" s="96" t="s">
        <v>138</v>
      </c>
      <c r="C11" s="95" t="s">
        <v>139</v>
      </c>
      <c r="D11" s="97" t="s">
        <v>126</v>
      </c>
      <c r="E11" s="98" t="s">
        <v>127</v>
      </c>
      <c r="F11" s="98" t="s">
        <v>128</v>
      </c>
      <c r="G11" s="98" t="s">
        <v>129</v>
      </c>
      <c r="H11" s="98"/>
      <c r="I11" s="98" t="s">
        <v>130</v>
      </c>
      <c r="J11" s="73"/>
      <c r="K11" s="74">
        <v>347</v>
      </c>
      <c r="L11" s="74">
        <v>20</v>
      </c>
      <c r="M11" s="74">
        <v>2</v>
      </c>
      <c r="N11" s="74">
        <v>332</v>
      </c>
      <c r="O11" s="74">
        <v>17</v>
      </c>
      <c r="P11" s="74">
        <v>61</v>
      </c>
      <c r="Q11" s="75">
        <v>10.3</v>
      </c>
      <c r="R11" s="75">
        <v>25.5</v>
      </c>
      <c r="S11" s="75">
        <v>18</v>
      </c>
      <c r="T11" s="75">
        <v>2</v>
      </c>
      <c r="U11" s="75">
        <v>3</v>
      </c>
      <c r="V11" s="75">
        <v>7.3</v>
      </c>
      <c r="W11" s="76">
        <f t="shared" si="0"/>
        <v>66.099999999999994</v>
      </c>
    </row>
    <row r="12" spans="1:23" s="6" customFormat="1" ht="14.15" x14ac:dyDescent="0.45">
      <c r="A12" s="95" t="s">
        <v>140</v>
      </c>
      <c r="B12" s="96" t="s">
        <v>141</v>
      </c>
      <c r="C12" s="95" t="s">
        <v>142</v>
      </c>
      <c r="D12" s="97" t="s">
        <v>126</v>
      </c>
      <c r="E12" s="98" t="s">
        <v>127</v>
      </c>
      <c r="F12" s="98" t="s">
        <v>128</v>
      </c>
      <c r="G12" s="98" t="s">
        <v>129</v>
      </c>
      <c r="H12" s="98"/>
      <c r="I12" s="98" t="s">
        <v>130</v>
      </c>
      <c r="J12" s="73"/>
      <c r="K12" s="74">
        <v>483</v>
      </c>
      <c r="L12" s="74">
        <v>20</v>
      </c>
      <c r="M12" s="74">
        <v>1</v>
      </c>
      <c r="N12" s="74">
        <v>346</v>
      </c>
      <c r="O12" s="74">
        <v>32</v>
      </c>
      <c r="P12" s="74">
        <v>63</v>
      </c>
      <c r="Q12" s="75">
        <v>11.1</v>
      </c>
      <c r="R12" s="75">
        <v>38.1</v>
      </c>
      <c r="S12" s="75">
        <v>22</v>
      </c>
      <c r="T12" s="75">
        <v>2</v>
      </c>
      <c r="U12" s="75">
        <v>5</v>
      </c>
      <c r="V12" s="75">
        <v>5.8</v>
      </c>
      <c r="W12" s="76">
        <f t="shared" si="0"/>
        <v>84</v>
      </c>
    </row>
    <row r="13" spans="1:23" s="6" customFormat="1" ht="14.15" x14ac:dyDescent="0.45">
      <c r="A13" s="95" t="s">
        <v>143</v>
      </c>
      <c r="B13" s="96" t="s">
        <v>144</v>
      </c>
      <c r="C13" s="95" t="s">
        <v>145</v>
      </c>
      <c r="D13" s="97" t="s">
        <v>126</v>
      </c>
      <c r="E13" s="98" t="s">
        <v>127</v>
      </c>
      <c r="F13" s="98" t="s">
        <v>128</v>
      </c>
      <c r="G13" s="98" t="s">
        <v>129</v>
      </c>
      <c r="H13" s="98"/>
      <c r="I13" s="98" t="s">
        <v>130</v>
      </c>
      <c r="J13" s="73"/>
      <c r="K13" s="74">
        <v>412</v>
      </c>
      <c r="L13" s="74">
        <v>20</v>
      </c>
      <c r="M13" s="74">
        <v>3</v>
      </c>
      <c r="N13" s="74">
        <v>391</v>
      </c>
      <c r="O13" s="74">
        <v>21</v>
      </c>
      <c r="P13" s="74">
        <v>50</v>
      </c>
      <c r="Q13" s="75">
        <v>14.5</v>
      </c>
      <c r="R13" s="75">
        <v>25.2</v>
      </c>
      <c r="S13" s="75">
        <v>16</v>
      </c>
      <c r="T13" s="75">
        <v>2</v>
      </c>
      <c r="U13" s="75">
        <v>4</v>
      </c>
      <c r="V13" s="75">
        <v>5.3</v>
      </c>
      <c r="W13" s="76">
        <f t="shared" si="0"/>
        <v>67</v>
      </c>
    </row>
    <row r="14" spans="1:23" s="6" customFormat="1" ht="14.15" x14ac:dyDescent="0.45">
      <c r="A14" s="95" t="s">
        <v>146</v>
      </c>
      <c r="B14" s="96" t="s">
        <v>147</v>
      </c>
      <c r="C14" s="95" t="s">
        <v>148</v>
      </c>
      <c r="D14" s="97" t="s">
        <v>126</v>
      </c>
      <c r="E14" s="98" t="s">
        <v>127</v>
      </c>
      <c r="F14" s="98" t="s">
        <v>128</v>
      </c>
      <c r="G14" s="98" t="s">
        <v>129</v>
      </c>
      <c r="H14" s="98"/>
      <c r="I14" s="98" t="s">
        <v>130</v>
      </c>
      <c r="J14" s="73"/>
      <c r="K14" s="74">
        <v>383</v>
      </c>
      <c r="L14" s="74">
        <v>20</v>
      </c>
      <c r="M14" s="74">
        <v>3</v>
      </c>
      <c r="N14" s="74">
        <v>378</v>
      </c>
      <c r="O14" s="74">
        <v>16</v>
      </c>
      <c r="P14" s="74">
        <v>58</v>
      </c>
      <c r="Q14" s="75">
        <v>6</v>
      </c>
      <c r="R14" s="75">
        <v>33.299999999999997</v>
      </c>
      <c r="S14" s="75">
        <v>21</v>
      </c>
      <c r="T14" s="75">
        <v>2</v>
      </c>
      <c r="U14" s="75">
        <v>3</v>
      </c>
      <c r="V14" s="75">
        <v>5.8</v>
      </c>
      <c r="W14" s="76">
        <f t="shared" si="0"/>
        <v>71.099999999999994</v>
      </c>
    </row>
    <row r="15" spans="1:23" s="6" customFormat="1" ht="14.15" x14ac:dyDescent="0.45">
      <c r="A15" s="95" t="s">
        <v>149</v>
      </c>
      <c r="B15" s="96" t="s">
        <v>150</v>
      </c>
      <c r="C15" s="95" t="s">
        <v>151</v>
      </c>
      <c r="D15" s="97" t="s">
        <v>126</v>
      </c>
      <c r="E15" s="98" t="s">
        <v>127</v>
      </c>
      <c r="F15" s="98" t="s">
        <v>128</v>
      </c>
      <c r="G15" s="98" t="s">
        <v>129</v>
      </c>
      <c r="H15" s="98"/>
      <c r="I15" s="98" t="s">
        <v>130</v>
      </c>
      <c r="J15" s="73"/>
      <c r="K15" s="74">
        <v>469</v>
      </c>
      <c r="L15" s="74">
        <v>20</v>
      </c>
      <c r="M15" s="74">
        <v>2</v>
      </c>
      <c r="N15" s="74">
        <v>338</v>
      </c>
      <c r="O15" s="74">
        <v>0</v>
      </c>
      <c r="P15" s="74">
        <v>67</v>
      </c>
      <c r="Q15" s="75">
        <v>4.9000000000000004</v>
      </c>
      <c r="R15" s="75">
        <v>37.299999999999997</v>
      </c>
      <c r="S15" s="75">
        <v>24</v>
      </c>
      <c r="T15" s="75">
        <v>2</v>
      </c>
      <c r="U15" s="75">
        <v>2.5</v>
      </c>
      <c r="V15" s="75">
        <v>5.8</v>
      </c>
      <c r="W15" s="76">
        <f t="shared" si="0"/>
        <v>76.499999999999986</v>
      </c>
    </row>
    <row r="16" spans="1:23" s="6" customFormat="1" ht="14.15" x14ac:dyDescent="0.45">
      <c r="A16" s="95" t="s">
        <v>152</v>
      </c>
      <c r="B16" s="96" t="s">
        <v>153</v>
      </c>
      <c r="C16" s="95" t="s">
        <v>154</v>
      </c>
      <c r="D16" s="97" t="s">
        <v>155</v>
      </c>
      <c r="E16" s="98" t="s">
        <v>156</v>
      </c>
      <c r="F16" s="98" t="s">
        <v>157</v>
      </c>
      <c r="G16" s="98" t="s">
        <v>129</v>
      </c>
      <c r="H16" s="98"/>
      <c r="I16" s="98" t="s">
        <v>130</v>
      </c>
      <c r="J16" s="73"/>
      <c r="K16" s="74">
        <v>775</v>
      </c>
      <c r="L16" s="74">
        <v>0</v>
      </c>
      <c r="M16" s="74">
        <v>0</v>
      </c>
      <c r="N16" s="74">
        <v>597</v>
      </c>
      <c r="O16" s="74">
        <v>41</v>
      </c>
      <c r="P16" s="74">
        <v>164</v>
      </c>
      <c r="Q16" s="75">
        <v>32.299999999999997</v>
      </c>
      <c r="R16" s="75">
        <v>37.4</v>
      </c>
      <c r="S16" s="75">
        <v>25</v>
      </c>
      <c r="T16" s="75">
        <v>4</v>
      </c>
      <c r="U16" s="75">
        <v>8.5</v>
      </c>
      <c r="V16" s="75">
        <v>16</v>
      </c>
      <c r="W16" s="76">
        <f t="shared" si="0"/>
        <v>123.19999999999999</v>
      </c>
    </row>
    <row r="17" spans="1:23" s="6" customFormat="1" ht="14.15" x14ac:dyDescent="0.45">
      <c r="A17" s="95" t="s">
        <v>158</v>
      </c>
      <c r="B17" s="96" t="s">
        <v>159</v>
      </c>
      <c r="C17" s="95" t="s">
        <v>160</v>
      </c>
      <c r="D17" s="97" t="s">
        <v>161</v>
      </c>
      <c r="E17" s="98" t="s">
        <v>162</v>
      </c>
      <c r="F17" s="98" t="s">
        <v>136</v>
      </c>
      <c r="G17" s="98" t="s">
        <v>129</v>
      </c>
      <c r="H17" s="98"/>
      <c r="I17" s="98" t="s">
        <v>130</v>
      </c>
      <c r="J17" s="73"/>
      <c r="K17" s="74">
        <v>2633</v>
      </c>
      <c r="L17" s="74">
        <v>0</v>
      </c>
      <c r="M17" s="74">
        <v>0</v>
      </c>
      <c r="N17" s="74">
        <v>1983</v>
      </c>
      <c r="O17" s="74">
        <v>120</v>
      </c>
      <c r="P17" s="74">
        <v>434</v>
      </c>
      <c r="Q17" s="75">
        <v>80.3</v>
      </c>
      <c r="R17" s="75">
        <v>154</v>
      </c>
      <c r="S17" s="75">
        <v>101</v>
      </c>
      <c r="T17" s="75">
        <v>11</v>
      </c>
      <c r="U17" s="75">
        <v>33.5</v>
      </c>
      <c r="V17" s="75">
        <v>51.2</v>
      </c>
      <c r="W17" s="76">
        <f t="shared" si="0"/>
        <v>431</v>
      </c>
    </row>
    <row r="18" spans="1:23" s="6" customFormat="1" ht="14.15" x14ac:dyDescent="0.45">
      <c r="A18" s="95" t="s">
        <v>163</v>
      </c>
      <c r="B18" s="96" t="s">
        <v>164</v>
      </c>
      <c r="C18" s="95" t="s">
        <v>165</v>
      </c>
      <c r="D18" s="97" t="s">
        <v>126</v>
      </c>
      <c r="E18" s="98" t="s">
        <v>127</v>
      </c>
      <c r="F18" s="98" t="s">
        <v>128</v>
      </c>
      <c r="G18" s="98" t="s">
        <v>129</v>
      </c>
      <c r="H18" s="98"/>
      <c r="I18" s="98" t="s">
        <v>130</v>
      </c>
      <c r="J18" s="73"/>
      <c r="K18" s="74">
        <v>416</v>
      </c>
      <c r="L18" s="74">
        <v>20</v>
      </c>
      <c r="M18" s="74">
        <v>2</v>
      </c>
      <c r="N18" s="74">
        <v>364</v>
      </c>
      <c r="O18" s="74">
        <v>0</v>
      </c>
      <c r="P18" s="74">
        <v>70</v>
      </c>
      <c r="Q18" s="75">
        <v>14</v>
      </c>
      <c r="R18" s="75">
        <v>23.7</v>
      </c>
      <c r="S18" s="75">
        <v>20.8</v>
      </c>
      <c r="T18" s="75">
        <v>2</v>
      </c>
      <c r="U18" s="75">
        <v>4.5</v>
      </c>
      <c r="V18" s="75">
        <v>5.8</v>
      </c>
      <c r="W18" s="76">
        <f t="shared" si="0"/>
        <v>70.8</v>
      </c>
    </row>
    <row r="19" spans="1:23" s="6" customFormat="1" ht="14.15" x14ac:dyDescent="0.45">
      <c r="A19" s="95" t="s">
        <v>166</v>
      </c>
      <c r="B19" s="96" t="s">
        <v>167</v>
      </c>
      <c r="C19" s="95" t="s">
        <v>168</v>
      </c>
      <c r="D19" s="97" t="s">
        <v>126</v>
      </c>
      <c r="E19" s="98" t="s">
        <v>127</v>
      </c>
      <c r="F19" s="98" t="s">
        <v>128</v>
      </c>
      <c r="G19" s="98" t="s">
        <v>129</v>
      </c>
      <c r="H19" s="98"/>
      <c r="I19" s="98" t="s">
        <v>130</v>
      </c>
      <c r="J19" s="73"/>
      <c r="K19" s="74">
        <v>435</v>
      </c>
      <c r="L19" s="74">
        <v>20</v>
      </c>
      <c r="M19" s="74">
        <v>3</v>
      </c>
      <c r="N19" s="74">
        <v>268</v>
      </c>
      <c r="O19" s="74">
        <v>31</v>
      </c>
      <c r="P19" s="74">
        <v>79</v>
      </c>
      <c r="Q19" s="75">
        <v>3.6</v>
      </c>
      <c r="R19" s="75">
        <v>35.4</v>
      </c>
      <c r="S19" s="75">
        <v>28</v>
      </c>
      <c r="T19" s="75">
        <v>2</v>
      </c>
      <c r="U19" s="75">
        <v>4</v>
      </c>
      <c r="V19" s="75">
        <v>5.3</v>
      </c>
      <c r="W19" s="76">
        <f t="shared" si="0"/>
        <v>78.3</v>
      </c>
    </row>
    <row r="20" spans="1:23" s="6" customFormat="1" ht="14.15" x14ac:dyDescent="0.45">
      <c r="A20" s="95" t="s">
        <v>169</v>
      </c>
      <c r="B20" s="96" t="s">
        <v>170</v>
      </c>
      <c r="C20" s="95" t="s">
        <v>171</v>
      </c>
      <c r="D20" s="97" t="s">
        <v>126</v>
      </c>
      <c r="E20" s="98" t="s">
        <v>127</v>
      </c>
      <c r="F20" s="98" t="s">
        <v>128</v>
      </c>
      <c r="G20" s="98" t="s">
        <v>129</v>
      </c>
      <c r="H20" s="98"/>
      <c r="I20" s="98" t="s">
        <v>130</v>
      </c>
      <c r="J20" s="73"/>
      <c r="K20" s="74">
        <v>319</v>
      </c>
      <c r="L20" s="74">
        <v>20</v>
      </c>
      <c r="M20" s="74">
        <v>3</v>
      </c>
      <c r="N20" s="74">
        <v>268</v>
      </c>
      <c r="O20" s="74">
        <v>0</v>
      </c>
      <c r="P20" s="74">
        <v>39</v>
      </c>
      <c r="Q20" s="75">
        <v>8.1</v>
      </c>
      <c r="R20" s="75">
        <v>23.4</v>
      </c>
      <c r="S20" s="75">
        <v>12</v>
      </c>
      <c r="T20" s="75">
        <v>2</v>
      </c>
      <c r="U20" s="75">
        <v>4</v>
      </c>
      <c r="V20" s="75">
        <v>8.3000000000000007</v>
      </c>
      <c r="W20" s="76">
        <f t="shared" si="0"/>
        <v>57.8</v>
      </c>
    </row>
    <row r="21" spans="1:23" s="6" customFormat="1" ht="14.15" x14ac:dyDescent="0.45">
      <c r="A21" s="95" t="s">
        <v>172</v>
      </c>
      <c r="B21" s="96" t="s">
        <v>173</v>
      </c>
      <c r="C21" s="95" t="s">
        <v>174</v>
      </c>
      <c r="D21" s="97" t="s">
        <v>155</v>
      </c>
      <c r="E21" s="98" t="s">
        <v>156</v>
      </c>
      <c r="F21" s="98" t="s">
        <v>157</v>
      </c>
      <c r="G21" s="98" t="s">
        <v>129</v>
      </c>
      <c r="H21" s="98"/>
      <c r="I21" s="98" t="s">
        <v>130</v>
      </c>
      <c r="J21" s="73"/>
      <c r="K21" s="74">
        <v>757</v>
      </c>
      <c r="L21" s="74">
        <v>0</v>
      </c>
      <c r="M21" s="74">
        <v>0</v>
      </c>
      <c r="N21" s="74">
        <v>540</v>
      </c>
      <c r="O21" s="74">
        <v>47</v>
      </c>
      <c r="P21" s="74">
        <v>91</v>
      </c>
      <c r="Q21" s="75">
        <v>34.299999999999997</v>
      </c>
      <c r="R21" s="75">
        <v>30.6</v>
      </c>
      <c r="S21" s="75">
        <v>25</v>
      </c>
      <c r="T21" s="75">
        <v>4</v>
      </c>
      <c r="U21" s="75">
        <v>10</v>
      </c>
      <c r="V21" s="75">
        <v>10.3</v>
      </c>
      <c r="W21" s="76">
        <f t="shared" si="0"/>
        <v>114.2</v>
      </c>
    </row>
    <row r="22" spans="1:23" s="6" customFormat="1" ht="14.15" x14ac:dyDescent="0.45">
      <c r="A22" s="95" t="s">
        <v>175</v>
      </c>
      <c r="B22" s="96" t="s">
        <v>176</v>
      </c>
      <c r="C22" s="95" t="s">
        <v>154</v>
      </c>
      <c r="D22" s="97" t="s">
        <v>155</v>
      </c>
      <c r="E22" s="98" t="s">
        <v>156</v>
      </c>
      <c r="F22" s="98" t="s">
        <v>157</v>
      </c>
      <c r="G22" s="98" t="s">
        <v>129</v>
      </c>
      <c r="H22" s="98"/>
      <c r="I22" s="98" t="s">
        <v>130</v>
      </c>
      <c r="J22" s="73"/>
      <c r="K22" s="74">
        <v>744</v>
      </c>
      <c r="L22" s="74">
        <v>0</v>
      </c>
      <c r="M22" s="74">
        <v>0</v>
      </c>
      <c r="N22" s="74">
        <v>655</v>
      </c>
      <c r="O22" s="74">
        <v>50</v>
      </c>
      <c r="P22" s="74">
        <v>138</v>
      </c>
      <c r="Q22" s="75">
        <v>27.3</v>
      </c>
      <c r="R22" s="75">
        <v>49.3</v>
      </c>
      <c r="S22" s="75">
        <v>29</v>
      </c>
      <c r="T22" s="75">
        <v>4</v>
      </c>
      <c r="U22" s="75">
        <v>8</v>
      </c>
      <c r="V22" s="75">
        <v>11.3</v>
      </c>
      <c r="W22" s="76">
        <f t="shared" si="0"/>
        <v>128.9</v>
      </c>
    </row>
    <row r="23" spans="1:23" s="6" customFormat="1" x14ac:dyDescent="0.5">
      <c r="A23" s="4" t="s">
        <v>177</v>
      </c>
      <c r="B23" s="2"/>
      <c r="C23" s="2"/>
      <c r="D23" s="3"/>
      <c r="E23" s="8"/>
      <c r="F23" s="8"/>
      <c r="G23" s="2"/>
      <c r="H23" s="2"/>
      <c r="I23" s="2"/>
      <c r="J23" s="2"/>
      <c r="K23" s="13">
        <f t="shared" ref="K23:W23" si="1">SUM(K8:K22)</f>
        <v>9546</v>
      </c>
      <c r="L23" s="13">
        <f t="shared" si="1"/>
        <v>260</v>
      </c>
      <c r="M23" s="13">
        <f t="shared" si="1"/>
        <v>29</v>
      </c>
      <c r="N23" s="13">
        <f t="shared" si="1"/>
        <v>7596</v>
      </c>
      <c r="O23" s="13">
        <f t="shared" si="1"/>
        <v>424</v>
      </c>
      <c r="P23" s="13">
        <f t="shared" si="1"/>
        <v>1497</v>
      </c>
      <c r="Q23" s="64">
        <f t="shared" si="1"/>
        <v>275.10000000000002</v>
      </c>
      <c r="R23" s="64">
        <f t="shared" si="1"/>
        <v>610.99999999999989</v>
      </c>
      <c r="S23" s="64">
        <f t="shared" si="1"/>
        <v>564.79999999999995</v>
      </c>
      <c r="T23" s="64">
        <f t="shared" si="1"/>
        <v>46</v>
      </c>
      <c r="U23" s="64">
        <f t="shared" si="1"/>
        <v>101.5</v>
      </c>
      <c r="V23" s="64">
        <f t="shared" si="1"/>
        <v>156.10000000000002</v>
      </c>
      <c r="W23" s="64">
        <f t="shared" si="1"/>
        <v>1754.5</v>
      </c>
    </row>
  </sheetData>
  <mergeCells count="4">
    <mergeCell ref="E6:F6"/>
    <mergeCell ref="G6:J6"/>
    <mergeCell ref="K6:P6"/>
    <mergeCell ref="Q6:W6"/>
  </mergeCells>
  <dataValidations count="1">
    <dataValidation type="textLength" operator="equal" allowBlank="1" showInputMessage="1" showErrorMessage="1" errorTitle="BEDS Code Input Error" error="Please input the 12 digit school code assigned by the State Education Department." sqref="A8:A22">
      <formula1>12</formula1>
    </dataValidation>
  </dataValidations>
  <printOptions horizontalCentered="1"/>
  <pageMargins left="0.25" right="0.25" top="0.75" bottom="0.75" header="0.3" footer="0.3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3"/>
  <sheetViews>
    <sheetView showGridLines="0" workbookViewId="0"/>
  </sheetViews>
  <sheetFormatPr defaultColWidth="9.15234375" defaultRowHeight="15.9" x14ac:dyDescent="0.5"/>
  <cols>
    <col min="1" max="1" width="15.15234375" style="2" customWidth="1"/>
    <col min="2" max="2" width="42" style="2" customWidth="1"/>
    <col min="3" max="3" width="17.69140625" style="2" customWidth="1"/>
    <col min="4" max="4" width="15.84375" style="2" bestFit="1" customWidth="1"/>
    <col min="5" max="13" width="13.69140625" style="2" customWidth="1"/>
    <col min="14" max="14" width="14.53515625" style="2" customWidth="1"/>
    <col min="15" max="17" width="13.69140625" style="2" customWidth="1"/>
    <col min="18" max="25" width="17" style="2" customWidth="1"/>
    <col min="26" max="26" width="9.15234375" style="2" customWidth="1"/>
    <col min="27" max="16384" width="9.15234375" style="2"/>
  </cols>
  <sheetData>
    <row r="1" spans="1:25" customFormat="1" ht="18" customHeight="1" x14ac:dyDescent="0.55000000000000004">
      <c r="A1" s="1" t="s">
        <v>178</v>
      </c>
    </row>
    <row r="2" spans="1:25" s="3" customFormat="1" ht="15" customHeight="1" x14ac:dyDescent="0.45">
      <c r="A2" s="77"/>
    </row>
    <row r="3" spans="1:25" s="3" customFormat="1" ht="15" customHeight="1" x14ac:dyDescent="0.45">
      <c r="A3" s="99" t="s">
        <v>179</v>
      </c>
      <c r="B3" s="100"/>
      <c r="C3" s="101"/>
    </row>
    <row r="4" spans="1:25" s="3" customFormat="1" ht="15" customHeight="1" x14ac:dyDescent="0.45"/>
    <row r="5" spans="1:25" s="3" customFormat="1" ht="15.75" customHeight="1" x14ac:dyDescent="0.45">
      <c r="D5" s="115" t="s">
        <v>180</v>
      </c>
      <c r="E5" s="116"/>
      <c r="F5" s="116"/>
      <c r="G5" s="116"/>
      <c r="H5" s="116"/>
      <c r="I5" s="117"/>
      <c r="J5" s="118" t="s">
        <v>181</v>
      </c>
      <c r="K5" s="119"/>
      <c r="L5" s="119"/>
      <c r="M5" s="119"/>
      <c r="N5" s="119"/>
      <c r="O5" s="119"/>
      <c r="P5" s="119"/>
      <c r="Q5" s="120"/>
      <c r="R5" s="121" t="s">
        <v>182</v>
      </c>
      <c r="S5" s="122"/>
      <c r="T5" s="123"/>
      <c r="U5" s="107" t="s">
        <v>183</v>
      </c>
      <c r="V5" s="108"/>
      <c r="W5" s="55"/>
      <c r="X5" s="55"/>
      <c r="Y5" s="55"/>
    </row>
    <row r="6" spans="1:25" s="4" customFormat="1" ht="15" customHeight="1" x14ac:dyDescent="0.45">
      <c r="D6" s="124" t="s">
        <v>184</v>
      </c>
      <c r="E6" s="125"/>
      <c r="F6" s="126"/>
      <c r="G6" s="65"/>
      <c r="H6" s="66"/>
      <c r="I6" s="56"/>
      <c r="J6" s="107" t="s">
        <v>185</v>
      </c>
      <c r="K6" s="108"/>
      <c r="L6" s="107" t="s">
        <v>186</v>
      </c>
      <c r="M6" s="108"/>
      <c r="N6" s="107" t="s">
        <v>187</v>
      </c>
      <c r="O6" s="114"/>
      <c r="P6" s="108"/>
      <c r="Q6" s="49"/>
      <c r="R6" s="51"/>
      <c r="S6" s="51"/>
      <c r="T6" s="51"/>
      <c r="U6" s="84"/>
      <c r="V6" s="84"/>
      <c r="W6" s="49"/>
      <c r="X6" s="49"/>
      <c r="Y6" s="84"/>
    </row>
    <row r="7" spans="1:25" s="6" customFormat="1" ht="60" customHeight="1" x14ac:dyDescent="0.45">
      <c r="A7" s="56" t="s">
        <v>3</v>
      </c>
      <c r="B7" s="56" t="s">
        <v>102</v>
      </c>
      <c r="C7" s="56" t="s">
        <v>103</v>
      </c>
      <c r="D7" s="56" t="s">
        <v>188</v>
      </c>
      <c r="E7" s="71" t="s">
        <v>189</v>
      </c>
      <c r="F7" s="71" t="s">
        <v>190</v>
      </c>
      <c r="G7" s="78" t="s">
        <v>191</v>
      </c>
      <c r="H7" s="102" t="s">
        <v>192</v>
      </c>
      <c r="I7" s="78" t="s">
        <v>193</v>
      </c>
      <c r="J7" s="78" t="s">
        <v>194</v>
      </c>
      <c r="K7" s="102" t="s">
        <v>195</v>
      </c>
      <c r="L7" s="78" t="s">
        <v>196</v>
      </c>
      <c r="M7" s="102" t="s">
        <v>197</v>
      </c>
      <c r="N7" s="78" t="s">
        <v>198</v>
      </c>
      <c r="O7" s="102" t="s">
        <v>199</v>
      </c>
      <c r="P7" s="102" t="s">
        <v>200</v>
      </c>
      <c r="Q7" s="78" t="s">
        <v>201</v>
      </c>
      <c r="R7" s="78" t="s">
        <v>202</v>
      </c>
      <c r="S7" s="78" t="s">
        <v>203</v>
      </c>
      <c r="T7" s="11" t="s">
        <v>204</v>
      </c>
      <c r="U7" s="85" t="s">
        <v>205</v>
      </c>
      <c r="V7" s="85" t="s">
        <v>206</v>
      </c>
      <c r="W7" s="85" t="s">
        <v>207</v>
      </c>
      <c r="X7" s="85" t="s">
        <v>208</v>
      </c>
      <c r="Y7" s="85" t="s">
        <v>209</v>
      </c>
    </row>
    <row r="8" spans="1:25" s="6" customFormat="1" ht="15" customHeight="1" x14ac:dyDescent="0.45">
      <c r="A8" s="103" t="s">
        <v>123</v>
      </c>
      <c r="B8" s="103" t="s">
        <v>124</v>
      </c>
      <c r="C8" s="103" t="s">
        <v>125</v>
      </c>
      <c r="D8" s="60">
        <v>3320470</v>
      </c>
      <c r="E8" s="60">
        <v>1158092</v>
      </c>
      <c r="F8" s="79">
        <v>1793216.2248</v>
      </c>
      <c r="G8" s="60">
        <v>196232</v>
      </c>
      <c r="H8" s="60">
        <v>966120</v>
      </c>
      <c r="I8" s="80">
        <f t="shared" ref="I8:I22" si="0">SUM(D8:H8)</f>
        <v>7434130.2248</v>
      </c>
      <c r="J8" s="60">
        <v>4532679</v>
      </c>
      <c r="K8" s="60">
        <v>539872</v>
      </c>
      <c r="L8" s="60">
        <v>757534</v>
      </c>
      <c r="M8" s="60">
        <v>10508</v>
      </c>
      <c r="N8" s="60">
        <v>675999</v>
      </c>
      <c r="O8" s="60">
        <v>172308</v>
      </c>
      <c r="P8" s="60">
        <v>745230</v>
      </c>
      <c r="Q8" s="80">
        <f t="shared" ref="Q8:Q22" si="1">SUM(J8:P8)</f>
        <v>7434130</v>
      </c>
      <c r="R8" s="60">
        <v>6830095</v>
      </c>
      <c r="S8" s="60">
        <v>604035</v>
      </c>
      <c r="T8" s="47">
        <f>SUM('Part C'!$R8:$S8)</f>
        <v>7434130</v>
      </c>
      <c r="U8" s="60">
        <v>13160.105973025</v>
      </c>
      <c r="V8" s="60">
        <v>1163.84393063584</v>
      </c>
      <c r="W8" s="60">
        <v>1632373.52302999</v>
      </c>
      <c r="X8" s="60">
        <v>9066503.5230299905</v>
      </c>
      <c r="Y8" s="12">
        <v>17469.178271734101</v>
      </c>
    </row>
    <row r="9" spans="1:25" s="6" customFormat="1" ht="14.15" x14ac:dyDescent="0.45">
      <c r="A9" s="103" t="s">
        <v>131</v>
      </c>
      <c r="B9" s="103" t="s">
        <v>132</v>
      </c>
      <c r="C9" s="103" t="s">
        <v>133</v>
      </c>
      <c r="D9" s="60">
        <v>3085852</v>
      </c>
      <c r="E9" s="60">
        <v>1065322</v>
      </c>
      <c r="F9" s="79">
        <v>1662130.0696</v>
      </c>
      <c r="G9" s="60">
        <v>189622</v>
      </c>
      <c r="H9" s="60">
        <v>872428</v>
      </c>
      <c r="I9" s="80">
        <f t="shared" si="0"/>
        <v>6875354.0696</v>
      </c>
      <c r="J9" s="60">
        <v>4145335</v>
      </c>
      <c r="K9" s="60">
        <v>407234</v>
      </c>
      <c r="L9" s="60">
        <v>1045914</v>
      </c>
      <c r="M9" s="60">
        <v>10508</v>
      </c>
      <c r="N9" s="60">
        <v>494974</v>
      </c>
      <c r="O9" s="60">
        <v>163296</v>
      </c>
      <c r="P9" s="60">
        <v>608093</v>
      </c>
      <c r="Q9" s="80">
        <f t="shared" si="1"/>
        <v>6875354</v>
      </c>
      <c r="R9" s="60">
        <v>6316021</v>
      </c>
      <c r="S9" s="60">
        <v>559333</v>
      </c>
      <c r="T9" s="47">
        <f>SUM('Part C'!$R9:$S9)</f>
        <v>6875354</v>
      </c>
      <c r="U9" s="60">
        <v>12556.7017892644</v>
      </c>
      <c r="V9" s="60">
        <v>1111.99403578529</v>
      </c>
      <c r="W9" s="60">
        <v>1582049.8691408201</v>
      </c>
      <c r="X9" s="60">
        <v>8457403.8691408206</v>
      </c>
      <c r="Y9" s="12">
        <v>16813.924193122901</v>
      </c>
    </row>
    <row r="10" spans="1:25" s="6" customFormat="1" ht="14.15" x14ac:dyDescent="0.45">
      <c r="A10" s="103" t="s">
        <v>134</v>
      </c>
      <c r="B10" s="103" t="s">
        <v>135</v>
      </c>
      <c r="C10" s="103" t="s">
        <v>136</v>
      </c>
      <c r="D10" s="60">
        <v>2452106</v>
      </c>
      <c r="E10" s="60">
        <v>916009</v>
      </c>
      <c r="F10" s="79">
        <v>1348593.246</v>
      </c>
      <c r="G10" s="60">
        <v>181360</v>
      </c>
      <c r="H10" s="60">
        <v>795142</v>
      </c>
      <c r="I10" s="80">
        <f t="shared" si="0"/>
        <v>5693210.2460000003</v>
      </c>
      <c r="J10" s="60">
        <v>3316380</v>
      </c>
      <c r="K10" s="60">
        <v>268942</v>
      </c>
      <c r="L10" s="60">
        <v>1239351</v>
      </c>
      <c r="M10" s="60">
        <v>5254</v>
      </c>
      <c r="N10" s="60">
        <v>410985</v>
      </c>
      <c r="O10" s="60">
        <v>155987</v>
      </c>
      <c r="P10" s="60">
        <v>296311</v>
      </c>
      <c r="Q10" s="80">
        <f t="shared" si="1"/>
        <v>5693210</v>
      </c>
      <c r="R10" s="60">
        <v>5228447</v>
      </c>
      <c r="S10" s="60">
        <v>464763</v>
      </c>
      <c r="T10" s="47">
        <f>SUM('Part C'!$R10:$S10)</f>
        <v>5693210</v>
      </c>
      <c r="U10" s="60">
        <v>11341.5336225597</v>
      </c>
      <c r="V10" s="60">
        <v>1008.16268980477</v>
      </c>
      <c r="W10" s="60">
        <v>1449950.27768175</v>
      </c>
      <c r="X10" s="60">
        <v>7143160.2776817502</v>
      </c>
      <c r="Y10" s="12">
        <v>15494.9246804376</v>
      </c>
    </row>
    <row r="11" spans="1:25" s="6" customFormat="1" ht="14.15" x14ac:dyDescent="0.45">
      <c r="A11" s="103" t="s">
        <v>137</v>
      </c>
      <c r="B11" s="103" t="s">
        <v>138</v>
      </c>
      <c r="C11" s="103" t="s">
        <v>139</v>
      </c>
      <c r="D11" s="60">
        <v>2304627</v>
      </c>
      <c r="E11" s="60">
        <v>1101694</v>
      </c>
      <c r="F11" s="79">
        <v>1363890.9284000001</v>
      </c>
      <c r="G11" s="60">
        <v>143353</v>
      </c>
      <c r="H11" s="60">
        <v>675872</v>
      </c>
      <c r="I11" s="80">
        <f t="shared" si="0"/>
        <v>5589436.9284000006</v>
      </c>
      <c r="J11" s="60">
        <v>2760847</v>
      </c>
      <c r="K11" s="60">
        <v>283272</v>
      </c>
      <c r="L11" s="60">
        <v>1062836</v>
      </c>
      <c r="M11" s="60">
        <v>5254</v>
      </c>
      <c r="N11" s="60">
        <v>427684</v>
      </c>
      <c r="O11" s="60">
        <v>128777</v>
      </c>
      <c r="P11" s="60">
        <v>920767</v>
      </c>
      <c r="Q11" s="80">
        <f t="shared" si="1"/>
        <v>5589437</v>
      </c>
      <c r="R11" s="60">
        <v>5132976</v>
      </c>
      <c r="S11" s="60">
        <v>456461</v>
      </c>
      <c r="T11" s="47">
        <f>SUM('Part C'!$R11:$S11)</f>
        <v>5589437</v>
      </c>
      <c r="U11" s="60">
        <v>13910.504065040701</v>
      </c>
      <c r="V11" s="60">
        <v>1237.0216802168</v>
      </c>
      <c r="W11" s="60">
        <v>1160589.26781901</v>
      </c>
      <c r="X11" s="60">
        <v>6750026.2678190097</v>
      </c>
      <c r="Y11" s="12">
        <v>18292.754113330699</v>
      </c>
    </row>
    <row r="12" spans="1:25" s="6" customFormat="1" ht="14.15" x14ac:dyDescent="0.45">
      <c r="A12" s="103" t="s">
        <v>140</v>
      </c>
      <c r="B12" s="103" t="s">
        <v>141</v>
      </c>
      <c r="C12" s="103" t="s">
        <v>142</v>
      </c>
      <c r="D12" s="60">
        <v>3137005</v>
      </c>
      <c r="E12" s="60">
        <v>1239411</v>
      </c>
      <c r="F12" s="79">
        <v>1752316.9664</v>
      </c>
      <c r="G12" s="60">
        <v>199537</v>
      </c>
      <c r="H12" s="60">
        <v>910534</v>
      </c>
      <c r="I12" s="80">
        <f t="shared" si="0"/>
        <v>7238803.9664000003</v>
      </c>
      <c r="J12" s="60">
        <v>4746755</v>
      </c>
      <c r="K12" s="60">
        <v>268942</v>
      </c>
      <c r="L12" s="60">
        <v>1441739</v>
      </c>
      <c r="M12" s="60">
        <v>2627</v>
      </c>
      <c r="N12" s="60">
        <v>470758</v>
      </c>
      <c r="O12" s="60">
        <v>181926</v>
      </c>
      <c r="P12" s="60">
        <v>126057</v>
      </c>
      <c r="Q12" s="80">
        <f t="shared" si="1"/>
        <v>7238804</v>
      </c>
      <c r="R12" s="60">
        <v>6650393</v>
      </c>
      <c r="S12" s="60">
        <v>588411</v>
      </c>
      <c r="T12" s="47">
        <f>SUM('Part C'!$R12:$S12)</f>
        <v>7238804</v>
      </c>
      <c r="U12" s="60">
        <v>13195.224206349199</v>
      </c>
      <c r="V12" s="60">
        <v>1167.4821428571399</v>
      </c>
      <c r="W12" s="60">
        <v>1585195.0975089001</v>
      </c>
      <c r="X12" s="60">
        <v>8823999.0975088999</v>
      </c>
      <c r="Y12" s="12">
        <v>17507.934717279601</v>
      </c>
    </row>
    <row r="13" spans="1:25" s="6" customFormat="1" ht="14.15" x14ac:dyDescent="0.45">
      <c r="A13" s="103" t="s">
        <v>143</v>
      </c>
      <c r="B13" s="103" t="s">
        <v>144</v>
      </c>
      <c r="C13" s="103" t="s">
        <v>145</v>
      </c>
      <c r="D13" s="60">
        <v>2433659</v>
      </c>
      <c r="E13" s="60">
        <v>1124133</v>
      </c>
      <c r="F13" s="79">
        <v>1424539.9168</v>
      </c>
      <c r="G13" s="60">
        <v>170206</v>
      </c>
      <c r="H13" s="60">
        <v>871897</v>
      </c>
      <c r="I13" s="80">
        <f t="shared" si="0"/>
        <v>6024434.9167999998</v>
      </c>
      <c r="J13" s="60">
        <v>3981697</v>
      </c>
      <c r="K13" s="60">
        <v>263635</v>
      </c>
      <c r="L13" s="60">
        <v>733922</v>
      </c>
      <c r="M13" s="60">
        <v>7881</v>
      </c>
      <c r="N13" s="60">
        <v>503880</v>
      </c>
      <c r="O13" s="60">
        <v>146760</v>
      </c>
      <c r="P13" s="60">
        <v>386660</v>
      </c>
      <c r="Q13" s="80">
        <f t="shared" si="1"/>
        <v>6024435</v>
      </c>
      <c r="R13" s="60">
        <v>5533174</v>
      </c>
      <c r="S13" s="60">
        <v>491261</v>
      </c>
      <c r="T13" s="47">
        <f>SUM('Part C'!$R13:$S13)</f>
        <v>6024435</v>
      </c>
      <c r="U13" s="60">
        <v>12719.9402298851</v>
      </c>
      <c r="V13" s="60">
        <v>1129.3356321839101</v>
      </c>
      <c r="W13" s="60">
        <v>1368174.3401118501</v>
      </c>
      <c r="X13" s="60">
        <v>7392609.3401118498</v>
      </c>
      <c r="Y13" s="12">
        <v>16994.5042301422</v>
      </c>
    </row>
    <row r="14" spans="1:25" s="6" customFormat="1" ht="14.15" x14ac:dyDescent="0.45">
      <c r="A14" s="103" t="s">
        <v>146</v>
      </c>
      <c r="B14" s="103" t="s">
        <v>147</v>
      </c>
      <c r="C14" s="103" t="s">
        <v>148</v>
      </c>
      <c r="D14" s="60">
        <v>2740577</v>
      </c>
      <c r="E14" s="60">
        <v>1055494</v>
      </c>
      <c r="F14" s="79">
        <v>1519946.8284</v>
      </c>
      <c r="G14" s="60">
        <v>158225</v>
      </c>
      <c r="H14" s="60">
        <v>859260</v>
      </c>
      <c r="I14" s="80">
        <f t="shared" si="0"/>
        <v>6333502.8284</v>
      </c>
      <c r="J14" s="60">
        <v>3440370</v>
      </c>
      <c r="K14" s="60">
        <v>263635</v>
      </c>
      <c r="L14" s="60">
        <v>1246152</v>
      </c>
      <c r="M14" s="60">
        <v>7881</v>
      </c>
      <c r="N14" s="60">
        <v>702579</v>
      </c>
      <c r="O14" s="60">
        <v>140384</v>
      </c>
      <c r="P14" s="60">
        <v>532502</v>
      </c>
      <c r="Q14" s="80">
        <f t="shared" si="1"/>
        <v>6333503</v>
      </c>
      <c r="R14" s="60">
        <v>5817515</v>
      </c>
      <c r="S14" s="60">
        <v>515988</v>
      </c>
      <c r="T14" s="47">
        <f>SUM('Part C'!$R14:$S14)</f>
        <v>6333503</v>
      </c>
      <c r="U14" s="60">
        <v>14328.854679803</v>
      </c>
      <c r="V14" s="60">
        <v>1270.90640394089</v>
      </c>
      <c r="W14" s="60">
        <v>1276962.7174377199</v>
      </c>
      <c r="X14" s="60">
        <v>7610465.7174377199</v>
      </c>
      <c r="Y14" s="12">
        <v>18744.989451817099</v>
      </c>
    </row>
    <row r="15" spans="1:25" s="6" customFormat="1" ht="14.15" x14ac:dyDescent="0.45">
      <c r="A15" s="103" t="s">
        <v>149</v>
      </c>
      <c r="B15" s="103" t="s">
        <v>150</v>
      </c>
      <c r="C15" s="103" t="s">
        <v>151</v>
      </c>
      <c r="D15" s="60">
        <v>2858142</v>
      </c>
      <c r="E15" s="60">
        <v>1124383</v>
      </c>
      <c r="F15" s="79">
        <v>1594603.01</v>
      </c>
      <c r="G15" s="60">
        <v>193753</v>
      </c>
      <c r="H15" s="60">
        <v>856169</v>
      </c>
      <c r="I15" s="80">
        <f t="shared" si="0"/>
        <v>6627050.0099999998</v>
      </c>
      <c r="J15" s="60">
        <v>3768235</v>
      </c>
      <c r="K15" s="60">
        <v>268942</v>
      </c>
      <c r="L15" s="60">
        <v>1286787</v>
      </c>
      <c r="M15" s="60">
        <v>5254</v>
      </c>
      <c r="N15" s="60">
        <v>455143</v>
      </c>
      <c r="O15" s="60">
        <v>166738</v>
      </c>
      <c r="P15" s="60">
        <v>675951</v>
      </c>
      <c r="Q15" s="80">
        <f t="shared" si="1"/>
        <v>6627050</v>
      </c>
      <c r="R15" s="60">
        <v>6087579</v>
      </c>
      <c r="S15" s="60">
        <v>539471</v>
      </c>
      <c r="T15" s="47">
        <f>SUM('Part C'!$R15:$S15)</f>
        <v>6627050</v>
      </c>
      <c r="U15" s="60">
        <v>12398.3279022403</v>
      </c>
      <c r="V15" s="60">
        <v>1098.71894093686</v>
      </c>
      <c r="W15" s="60">
        <v>1544307.1287239499</v>
      </c>
      <c r="X15" s="60">
        <v>8171357.1287239501</v>
      </c>
      <c r="Y15" s="12">
        <v>16642.275211250399</v>
      </c>
    </row>
    <row r="16" spans="1:25" s="6" customFormat="1" ht="14.15" x14ac:dyDescent="0.45">
      <c r="A16" s="103" t="s">
        <v>152</v>
      </c>
      <c r="B16" s="103" t="s">
        <v>153</v>
      </c>
      <c r="C16" s="103" t="s">
        <v>154</v>
      </c>
      <c r="D16" s="60">
        <v>4993184</v>
      </c>
      <c r="E16" s="60">
        <v>1947959</v>
      </c>
      <c r="F16" s="79">
        <v>2779233.6571999998</v>
      </c>
      <c r="G16" s="60">
        <v>320168</v>
      </c>
      <c r="H16" s="60">
        <v>1084212</v>
      </c>
      <c r="I16" s="80">
        <f t="shared" si="0"/>
        <v>11124756.657199999</v>
      </c>
      <c r="J16" s="60">
        <v>7038717</v>
      </c>
      <c r="K16" s="60">
        <v>0</v>
      </c>
      <c r="L16" s="60">
        <v>2003757</v>
      </c>
      <c r="M16" s="60">
        <v>0</v>
      </c>
      <c r="N16" s="60">
        <v>759003</v>
      </c>
      <c r="O16" s="60">
        <v>275410</v>
      </c>
      <c r="P16" s="60">
        <v>1047871</v>
      </c>
      <c r="Q16" s="80">
        <f t="shared" si="1"/>
        <v>11124758</v>
      </c>
      <c r="R16" s="60">
        <v>10225488</v>
      </c>
      <c r="S16" s="60">
        <v>899270</v>
      </c>
      <c r="T16" s="47">
        <f>SUM('Part C'!$R16:$S16)</f>
        <v>11124758</v>
      </c>
      <c r="U16" s="60">
        <v>13194.1780645161</v>
      </c>
      <c r="V16" s="60">
        <v>1160.34838709677</v>
      </c>
      <c r="W16" s="60">
        <v>2437551.9852567399</v>
      </c>
      <c r="X16" s="60">
        <v>13562309.9852567</v>
      </c>
      <c r="Y16" s="12">
        <v>17499.754819686099</v>
      </c>
    </row>
    <row r="17" spans="1:25" s="6" customFormat="1" ht="14.15" x14ac:dyDescent="0.45">
      <c r="A17" s="103" t="s">
        <v>158</v>
      </c>
      <c r="B17" s="103" t="s">
        <v>159</v>
      </c>
      <c r="C17" s="103" t="s">
        <v>160</v>
      </c>
      <c r="D17" s="60">
        <v>17446083</v>
      </c>
      <c r="E17" s="60">
        <v>5437006</v>
      </c>
      <c r="F17" s="79">
        <v>9162388.8355999999</v>
      </c>
      <c r="G17" s="60">
        <v>1211123</v>
      </c>
      <c r="H17" s="60">
        <v>1506931</v>
      </c>
      <c r="I17" s="80">
        <f t="shared" si="0"/>
        <v>34763531.835600004</v>
      </c>
      <c r="J17" s="60">
        <v>20060775</v>
      </c>
      <c r="K17" s="60">
        <v>0</v>
      </c>
      <c r="L17" s="60">
        <v>6078380</v>
      </c>
      <c r="M17" s="60">
        <v>0</v>
      </c>
      <c r="N17" s="60">
        <v>2291157</v>
      </c>
      <c r="O17" s="60">
        <v>489146</v>
      </c>
      <c r="P17" s="60">
        <v>5844074</v>
      </c>
      <c r="Q17" s="80">
        <f t="shared" si="1"/>
        <v>34763532</v>
      </c>
      <c r="R17" s="60">
        <v>31973142</v>
      </c>
      <c r="S17" s="60">
        <v>2790390</v>
      </c>
      <c r="T17" s="47">
        <f>SUM('Part C'!$R17:$S17)</f>
        <v>34763532</v>
      </c>
      <c r="U17" s="60">
        <v>12143.236612229401</v>
      </c>
      <c r="V17" s="60">
        <v>1059.77592100266</v>
      </c>
      <c r="W17" s="60">
        <v>8281386.2931367597</v>
      </c>
      <c r="X17" s="60">
        <v>43044918.293136798</v>
      </c>
      <c r="Y17" s="12">
        <v>16348.2409013053</v>
      </c>
    </row>
    <row r="18" spans="1:25" s="6" customFormat="1" ht="14.15" x14ac:dyDescent="0.45">
      <c r="A18" s="103" t="s">
        <v>163</v>
      </c>
      <c r="B18" s="103" t="s">
        <v>164</v>
      </c>
      <c r="C18" s="103" t="s">
        <v>165</v>
      </c>
      <c r="D18" s="60">
        <v>2754528</v>
      </c>
      <c r="E18" s="60">
        <v>999410</v>
      </c>
      <c r="F18" s="79">
        <v>1503076.7752</v>
      </c>
      <c r="G18" s="60">
        <v>171858</v>
      </c>
      <c r="H18" s="60">
        <v>802418</v>
      </c>
      <c r="I18" s="80">
        <f t="shared" si="0"/>
        <v>6231290.7752</v>
      </c>
      <c r="J18" s="60">
        <v>3565528</v>
      </c>
      <c r="K18" s="60">
        <v>348495</v>
      </c>
      <c r="L18" s="60">
        <v>1023897</v>
      </c>
      <c r="M18" s="60">
        <v>5254</v>
      </c>
      <c r="N18" s="60">
        <v>430410</v>
      </c>
      <c r="O18" s="60">
        <v>148056</v>
      </c>
      <c r="P18" s="60">
        <v>709650</v>
      </c>
      <c r="Q18" s="80">
        <f t="shared" si="1"/>
        <v>6231290</v>
      </c>
      <c r="R18" s="60">
        <v>5723481</v>
      </c>
      <c r="S18" s="60">
        <v>507809</v>
      </c>
      <c r="T18" s="47">
        <f>SUM('Part C'!$R18:$S18)</f>
        <v>6231290</v>
      </c>
      <c r="U18" s="60">
        <v>13067.3082191781</v>
      </c>
      <c r="V18" s="60">
        <v>1159.38127853881</v>
      </c>
      <c r="W18" s="60">
        <v>1377610.02521607</v>
      </c>
      <c r="X18" s="60">
        <v>7608900.02521607</v>
      </c>
      <c r="Y18" s="12">
        <v>17371.917865790099</v>
      </c>
    </row>
    <row r="19" spans="1:25" s="6" customFormat="1" ht="14.15" x14ac:dyDescent="0.45">
      <c r="A19" s="103" t="s">
        <v>166</v>
      </c>
      <c r="B19" s="103" t="s">
        <v>167</v>
      </c>
      <c r="C19" s="103" t="s">
        <v>168</v>
      </c>
      <c r="D19" s="60">
        <v>3115386</v>
      </c>
      <c r="E19" s="60">
        <v>1263815</v>
      </c>
      <c r="F19" s="79">
        <v>1753432.0804000001</v>
      </c>
      <c r="G19" s="60">
        <v>179707</v>
      </c>
      <c r="H19" s="60">
        <v>805954</v>
      </c>
      <c r="I19" s="80">
        <f t="shared" si="0"/>
        <v>7118294.0804000003</v>
      </c>
      <c r="J19" s="60">
        <v>4244184</v>
      </c>
      <c r="K19" s="60">
        <v>268942</v>
      </c>
      <c r="L19" s="60">
        <v>1593524</v>
      </c>
      <c r="M19" s="60">
        <v>7881</v>
      </c>
      <c r="N19" s="60">
        <v>453844</v>
      </c>
      <c r="O19" s="60">
        <v>161616</v>
      </c>
      <c r="P19" s="60">
        <v>388303</v>
      </c>
      <c r="Q19" s="80">
        <f t="shared" si="1"/>
        <v>7118294</v>
      </c>
      <c r="R19" s="60">
        <v>6539523</v>
      </c>
      <c r="S19" s="60">
        <v>578771</v>
      </c>
      <c r="T19" s="47">
        <f>SUM('Part C'!$R19:$S19)</f>
        <v>7118294</v>
      </c>
      <c r="U19" s="60">
        <v>14278.434497816599</v>
      </c>
      <c r="V19" s="60">
        <v>1263.6921397379899</v>
      </c>
      <c r="W19" s="60">
        <v>1440514.5925775301</v>
      </c>
      <c r="X19" s="60">
        <v>8558808.5925775301</v>
      </c>
      <c r="Y19" s="12">
        <v>18687.3550056278</v>
      </c>
    </row>
    <row r="20" spans="1:25" s="6" customFormat="1" ht="14.15" x14ac:dyDescent="0.45">
      <c r="A20" s="103" t="s">
        <v>169</v>
      </c>
      <c r="B20" s="103" t="s">
        <v>170</v>
      </c>
      <c r="C20" s="103" t="s">
        <v>171</v>
      </c>
      <c r="D20" s="60">
        <v>2052533</v>
      </c>
      <c r="E20" s="60">
        <v>959566</v>
      </c>
      <c r="F20" s="79">
        <v>1206044.4395999999</v>
      </c>
      <c r="G20" s="60">
        <v>131785</v>
      </c>
      <c r="H20" s="60">
        <v>609261</v>
      </c>
      <c r="I20" s="80">
        <f t="shared" si="0"/>
        <v>4959189.4396000002</v>
      </c>
      <c r="J20" s="60">
        <v>2962355</v>
      </c>
      <c r="K20" s="60">
        <v>246536</v>
      </c>
      <c r="L20" s="60">
        <v>945790</v>
      </c>
      <c r="M20" s="60">
        <v>7881</v>
      </c>
      <c r="N20" s="60">
        <v>385324</v>
      </c>
      <c r="O20" s="60">
        <v>123586</v>
      </c>
      <c r="P20" s="60">
        <v>287717</v>
      </c>
      <c r="Q20" s="80">
        <f t="shared" si="1"/>
        <v>4959189</v>
      </c>
      <c r="R20" s="60">
        <v>4553148</v>
      </c>
      <c r="S20" s="60">
        <v>406041</v>
      </c>
      <c r="T20" s="47">
        <f>SUM('Part C'!$R20:$S20)</f>
        <v>4959189</v>
      </c>
      <c r="U20" s="60">
        <v>13313.298245614</v>
      </c>
      <c r="V20" s="60">
        <v>1187.2543859649099</v>
      </c>
      <c r="W20" s="60">
        <v>1075668.10188104</v>
      </c>
      <c r="X20" s="60">
        <v>6034857.1018810403</v>
      </c>
      <c r="Y20" s="12">
        <v>17645.780999652201</v>
      </c>
    </row>
    <row r="21" spans="1:25" s="6" customFormat="1" ht="14.15" x14ac:dyDescent="0.45">
      <c r="A21" s="103" t="s">
        <v>172</v>
      </c>
      <c r="B21" s="103" t="s">
        <v>173</v>
      </c>
      <c r="C21" s="103" t="s">
        <v>174</v>
      </c>
      <c r="D21" s="60">
        <v>4634789</v>
      </c>
      <c r="E21" s="60">
        <v>2035952</v>
      </c>
      <c r="F21" s="79">
        <v>2670964.6963999998</v>
      </c>
      <c r="G21" s="60">
        <v>312732</v>
      </c>
      <c r="H21" s="60">
        <v>1491698</v>
      </c>
      <c r="I21" s="80">
        <f t="shared" si="0"/>
        <v>11146135.6964</v>
      </c>
      <c r="J21" s="60">
        <v>7144012</v>
      </c>
      <c r="K21" s="60">
        <v>0</v>
      </c>
      <c r="L21" s="60">
        <v>2206101</v>
      </c>
      <c r="M21" s="60">
        <v>0</v>
      </c>
      <c r="N21" s="60">
        <v>497200</v>
      </c>
      <c r="O21" s="60">
        <v>268850</v>
      </c>
      <c r="P21" s="60">
        <v>1029973</v>
      </c>
      <c r="Q21" s="80">
        <f t="shared" si="1"/>
        <v>11146136</v>
      </c>
      <c r="R21" s="60">
        <v>10245138</v>
      </c>
      <c r="S21" s="60">
        <v>900998</v>
      </c>
      <c r="T21" s="47">
        <f>SUM('Part C'!$R21:$S21)</f>
        <v>11146136</v>
      </c>
      <c r="U21" s="60">
        <v>13533.8678996037</v>
      </c>
      <c r="V21" s="60">
        <v>1190.2219286657901</v>
      </c>
      <c r="W21" s="60">
        <v>2380937.8746314198</v>
      </c>
      <c r="X21" s="60">
        <v>13527073.874631399</v>
      </c>
      <c r="Y21" s="12">
        <v>17869.318196342701</v>
      </c>
    </row>
    <row r="22" spans="1:25" s="6" customFormat="1" ht="14.15" x14ac:dyDescent="0.45">
      <c r="A22" s="103" t="s">
        <v>175</v>
      </c>
      <c r="B22" s="103" t="s">
        <v>176</v>
      </c>
      <c r="C22" s="103" t="s">
        <v>154</v>
      </c>
      <c r="D22" s="60">
        <v>5192806</v>
      </c>
      <c r="E22" s="60">
        <v>1766384</v>
      </c>
      <c r="F22" s="79">
        <v>2786459.676</v>
      </c>
      <c r="G22" s="60">
        <v>307362</v>
      </c>
      <c r="H22" s="60">
        <v>1531271</v>
      </c>
      <c r="I22" s="80">
        <f t="shared" si="0"/>
        <v>11584282.675999999</v>
      </c>
      <c r="J22" s="60">
        <v>6849666</v>
      </c>
      <c r="K22" s="60">
        <v>0</v>
      </c>
      <c r="L22" s="60">
        <v>2675488</v>
      </c>
      <c r="M22" s="60">
        <v>0</v>
      </c>
      <c r="N22" s="60">
        <v>651820</v>
      </c>
      <c r="O22" s="60">
        <v>309010</v>
      </c>
      <c r="P22" s="60">
        <v>1098299</v>
      </c>
      <c r="Q22" s="80">
        <f t="shared" si="1"/>
        <v>11584283</v>
      </c>
      <c r="R22" s="60">
        <v>10648233</v>
      </c>
      <c r="S22" s="60">
        <v>936050</v>
      </c>
      <c r="T22" s="47">
        <f>SUM('Part C'!$R22:$S22)</f>
        <v>11584283</v>
      </c>
      <c r="U22" s="60">
        <v>14312.141129032299</v>
      </c>
      <c r="V22" s="60">
        <v>1258.1317204301099</v>
      </c>
      <c r="W22" s="60">
        <v>2340049.90584647</v>
      </c>
      <c r="X22" s="60">
        <v>13924332.905846501</v>
      </c>
      <c r="Y22" s="12">
        <v>18715.501217535599</v>
      </c>
    </row>
    <row r="23" spans="1:25" s="3" customFormat="1" ht="15" customHeight="1" x14ac:dyDescent="0.45">
      <c r="A23" s="4" t="s">
        <v>177</v>
      </c>
      <c r="B23" s="4"/>
      <c r="D23" s="14">
        <f t="shared" ref="D23:T23" si="2">SUM(D8:D22)</f>
        <v>62521747</v>
      </c>
      <c r="E23" s="14">
        <f t="shared" si="2"/>
        <v>23194630</v>
      </c>
      <c r="F23" s="14">
        <f t="shared" si="2"/>
        <v>34320837.3508</v>
      </c>
      <c r="G23" s="14">
        <f t="shared" si="2"/>
        <v>4067023</v>
      </c>
      <c r="H23" s="14">
        <f t="shared" si="2"/>
        <v>14639167</v>
      </c>
      <c r="I23" s="14">
        <f t="shared" si="2"/>
        <v>138743404.35080001</v>
      </c>
      <c r="J23" s="14">
        <f t="shared" si="2"/>
        <v>82557535</v>
      </c>
      <c r="K23" s="14">
        <f t="shared" si="2"/>
        <v>3428447</v>
      </c>
      <c r="L23" s="14">
        <f t="shared" si="2"/>
        <v>25341172</v>
      </c>
      <c r="M23" s="14">
        <f t="shared" si="2"/>
        <v>76183</v>
      </c>
      <c r="N23" s="14">
        <f t="shared" si="2"/>
        <v>9610760</v>
      </c>
      <c r="O23" s="14">
        <f t="shared" si="2"/>
        <v>3031850</v>
      </c>
      <c r="P23" s="14">
        <f t="shared" si="2"/>
        <v>14697458</v>
      </c>
      <c r="Q23" s="14">
        <f t="shared" si="2"/>
        <v>138743405</v>
      </c>
      <c r="R23" s="14">
        <f t="shared" si="2"/>
        <v>127504353</v>
      </c>
      <c r="S23" s="14">
        <f t="shared" si="2"/>
        <v>11239052</v>
      </c>
      <c r="T23" s="14">
        <f t="shared" si="2"/>
        <v>138743405</v>
      </c>
      <c r="W23" s="14">
        <f>SUM(W8:W22)</f>
        <v>30933321.000000019</v>
      </c>
      <c r="X23" s="14">
        <f>SUM(X8:X22)</f>
        <v>169676726</v>
      </c>
      <c r="Y23" s="14"/>
    </row>
  </sheetData>
  <mergeCells count="8">
    <mergeCell ref="U5:V5"/>
    <mergeCell ref="D5:I5"/>
    <mergeCell ref="J5:Q5"/>
    <mergeCell ref="R5:T5"/>
    <mergeCell ref="D6:F6"/>
    <mergeCell ref="J6:K6"/>
    <mergeCell ref="L6:M6"/>
    <mergeCell ref="N6:P6"/>
  </mergeCells>
  <printOptions horizontalCentered="1"/>
  <pageMargins left="0.25" right="0.25" top="0.75" bottom="0.75" header="0.3" footer="0.3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0"/>
  <sheetViews>
    <sheetView showGridLines="0" workbookViewId="0"/>
  </sheetViews>
  <sheetFormatPr defaultColWidth="9.15234375" defaultRowHeight="15.9" x14ac:dyDescent="0.5"/>
  <cols>
    <col min="1" max="1" width="15.15234375" style="2" customWidth="1"/>
    <col min="2" max="2" width="42" style="2" customWidth="1"/>
    <col min="3" max="3" width="17.69140625" style="2" customWidth="1"/>
    <col min="4" max="4" width="14.53515625" style="2" customWidth="1"/>
    <col min="5" max="5" width="18.84375" style="2" customWidth="1"/>
    <col min="6" max="7" width="11.3046875" style="2" customWidth="1"/>
    <col min="8" max="10" width="11.3828125" style="2" customWidth="1"/>
    <col min="11" max="12" width="13.3828125" style="2" customWidth="1"/>
    <col min="13" max="13" width="12.3828125" style="2" customWidth="1"/>
    <col min="14" max="14" width="13.69140625" style="2" customWidth="1"/>
    <col min="15" max="15" width="11.3828125" style="2" customWidth="1"/>
    <col min="16" max="19" width="11.3046875" style="2" customWidth="1"/>
    <col min="20" max="20" width="13.53515625" style="2" customWidth="1"/>
    <col min="21" max="21" width="11.3046875" style="2" customWidth="1"/>
    <col min="22" max="22" width="14.53515625" style="2" customWidth="1"/>
    <col min="23" max="25" width="15.53515625" style="2" customWidth="1"/>
    <col min="26" max="26" width="9.15234375" style="2" customWidth="1"/>
    <col min="27" max="16384" width="9.15234375" style="2"/>
  </cols>
  <sheetData>
    <row r="1" spans="1:25" customFormat="1" ht="18" customHeight="1" x14ac:dyDescent="0.55000000000000004">
      <c r="A1" s="1" t="s">
        <v>210</v>
      </c>
    </row>
    <row r="2" spans="1:25" s="3" customFormat="1" ht="15" customHeight="1" x14ac:dyDescent="0.45"/>
    <row r="3" spans="1:25" s="3" customFormat="1" ht="15" customHeight="1" x14ac:dyDescent="0.45">
      <c r="A3" s="99" t="s">
        <v>179</v>
      </c>
      <c r="B3" s="100"/>
      <c r="C3" s="100"/>
    </row>
    <row r="4" spans="1:25" s="3" customFormat="1" ht="15" customHeight="1" x14ac:dyDescent="0.45"/>
    <row r="5" spans="1:25" s="3" customFormat="1" ht="15" customHeight="1" x14ac:dyDescent="0.45">
      <c r="F5" s="115" t="s">
        <v>211</v>
      </c>
      <c r="G5" s="116"/>
      <c r="H5" s="116"/>
      <c r="I5" s="116"/>
      <c r="J5" s="116"/>
      <c r="K5" s="116"/>
      <c r="L5" s="116"/>
      <c r="M5" s="116"/>
      <c r="N5" s="117"/>
      <c r="O5" s="119" t="s">
        <v>212</v>
      </c>
      <c r="P5" s="119"/>
      <c r="Q5" s="119"/>
      <c r="R5" s="119"/>
      <c r="S5" s="119"/>
      <c r="T5" s="119"/>
      <c r="U5" s="119"/>
      <c r="V5" s="119"/>
      <c r="W5" s="119"/>
      <c r="X5" s="119"/>
      <c r="Y5" s="120"/>
    </row>
    <row r="6" spans="1:25" s="3" customFormat="1" ht="15" customHeight="1" x14ac:dyDescent="0.45">
      <c r="F6" s="107" t="s">
        <v>213</v>
      </c>
      <c r="G6" s="114"/>
      <c r="H6" s="114"/>
      <c r="I6" s="114"/>
      <c r="J6" s="108"/>
      <c r="K6" s="107" t="s">
        <v>214</v>
      </c>
      <c r="L6" s="114"/>
      <c r="M6" s="114"/>
      <c r="N6" s="108"/>
      <c r="O6" s="52"/>
      <c r="P6" s="107" t="s">
        <v>215</v>
      </c>
      <c r="Q6" s="114"/>
      <c r="R6" s="114"/>
      <c r="S6" s="114"/>
      <c r="T6" s="114"/>
      <c r="U6" s="114"/>
      <c r="V6" s="108"/>
      <c r="W6" s="127" t="s">
        <v>216</v>
      </c>
      <c r="X6" s="128"/>
      <c r="Y6" s="129"/>
    </row>
    <row r="7" spans="1:25" s="6" customFormat="1" ht="74.25" customHeight="1" x14ac:dyDescent="0.45">
      <c r="A7" s="56" t="s">
        <v>3</v>
      </c>
      <c r="B7" s="56" t="s">
        <v>102</v>
      </c>
      <c r="C7" s="56" t="s">
        <v>103</v>
      </c>
      <c r="D7" s="56" t="s">
        <v>217</v>
      </c>
      <c r="E7" s="56" t="s">
        <v>218</v>
      </c>
      <c r="F7" s="56" t="s">
        <v>219</v>
      </c>
      <c r="G7" s="71" t="s">
        <v>220</v>
      </c>
      <c r="H7" s="71" t="s">
        <v>221</v>
      </c>
      <c r="I7" s="71" t="s">
        <v>222</v>
      </c>
      <c r="J7" s="78" t="s">
        <v>223</v>
      </c>
      <c r="K7" s="56" t="s">
        <v>224</v>
      </c>
      <c r="L7" s="71" t="s">
        <v>225</v>
      </c>
      <c r="M7" s="71" t="s">
        <v>226</v>
      </c>
      <c r="N7" s="56" t="s">
        <v>227</v>
      </c>
      <c r="O7" s="78" t="s">
        <v>228</v>
      </c>
      <c r="P7" s="56" t="s">
        <v>229</v>
      </c>
      <c r="Q7" s="71" t="s">
        <v>230</v>
      </c>
      <c r="R7" s="71" t="s">
        <v>231</v>
      </c>
      <c r="S7" s="71" t="s">
        <v>232</v>
      </c>
      <c r="T7" s="71" t="s">
        <v>233</v>
      </c>
      <c r="U7" s="71" t="s">
        <v>192</v>
      </c>
      <c r="V7" s="56" t="s">
        <v>234</v>
      </c>
      <c r="W7" s="56" t="s">
        <v>235</v>
      </c>
      <c r="X7" s="56" t="s">
        <v>236</v>
      </c>
      <c r="Y7" s="49" t="s">
        <v>203</v>
      </c>
    </row>
    <row r="8" spans="1:25" s="3" customFormat="1" ht="15" customHeight="1" x14ac:dyDescent="0.45">
      <c r="A8" s="103" t="s">
        <v>123</v>
      </c>
      <c r="B8" s="103" t="s">
        <v>124</v>
      </c>
      <c r="C8" s="103" t="s">
        <v>125</v>
      </c>
      <c r="D8" s="104" t="s">
        <v>129</v>
      </c>
      <c r="E8" s="98" t="s">
        <v>130</v>
      </c>
      <c r="F8" s="81">
        <v>40</v>
      </c>
      <c r="G8" s="81">
        <v>0</v>
      </c>
      <c r="H8" s="81">
        <v>0</v>
      </c>
      <c r="I8" s="81">
        <v>0</v>
      </c>
      <c r="J8" s="82">
        <f t="shared" ref="J8:J22" si="0">SUM(F8:I8)</f>
        <v>40</v>
      </c>
      <c r="K8" s="60">
        <v>539872</v>
      </c>
      <c r="L8" s="60">
        <v>0</v>
      </c>
      <c r="M8" s="60">
        <v>0</v>
      </c>
      <c r="N8" s="80">
        <f t="shared" ref="N8:N22" si="1">SUM(K8:M8)</f>
        <v>539872</v>
      </c>
      <c r="O8" s="83"/>
      <c r="P8" s="60"/>
      <c r="Q8" s="60"/>
      <c r="R8" s="60"/>
      <c r="S8" s="60"/>
      <c r="T8" s="60"/>
      <c r="U8" s="60"/>
      <c r="V8" s="80">
        <f t="shared" ref="V8:V22" si="2">SUM(P8:U8)</f>
        <v>0</v>
      </c>
      <c r="W8" s="60"/>
      <c r="X8" s="60"/>
      <c r="Y8" s="12"/>
    </row>
    <row r="9" spans="1:25" s="3" customFormat="1" ht="14.15" x14ac:dyDescent="0.45">
      <c r="A9" s="103" t="s">
        <v>131</v>
      </c>
      <c r="B9" s="103" t="s">
        <v>132</v>
      </c>
      <c r="C9" s="103" t="s">
        <v>133</v>
      </c>
      <c r="D9" s="104" t="s">
        <v>129</v>
      </c>
      <c r="E9" s="98" t="s">
        <v>130</v>
      </c>
      <c r="F9" s="81">
        <v>40</v>
      </c>
      <c r="G9" s="81">
        <v>0</v>
      </c>
      <c r="H9" s="81">
        <v>0</v>
      </c>
      <c r="I9" s="81">
        <v>0</v>
      </c>
      <c r="J9" s="82">
        <f t="shared" si="0"/>
        <v>40</v>
      </c>
      <c r="K9" s="60">
        <v>407234</v>
      </c>
      <c r="L9" s="60">
        <v>0</v>
      </c>
      <c r="M9" s="60">
        <v>0</v>
      </c>
      <c r="N9" s="80">
        <f t="shared" si="1"/>
        <v>407234</v>
      </c>
      <c r="O9" s="83"/>
      <c r="P9" s="60"/>
      <c r="Q9" s="60"/>
      <c r="R9" s="60"/>
      <c r="S9" s="60"/>
      <c r="T9" s="60"/>
      <c r="U9" s="60"/>
      <c r="V9" s="80">
        <f t="shared" si="2"/>
        <v>0</v>
      </c>
      <c r="W9" s="60"/>
      <c r="X9" s="60"/>
      <c r="Y9" s="12"/>
    </row>
    <row r="10" spans="1:25" s="3" customFormat="1" ht="14.15" x14ac:dyDescent="0.45">
      <c r="A10" s="103" t="s">
        <v>134</v>
      </c>
      <c r="B10" s="103" t="s">
        <v>135</v>
      </c>
      <c r="C10" s="103" t="s">
        <v>136</v>
      </c>
      <c r="D10" s="104" t="s">
        <v>129</v>
      </c>
      <c r="E10" s="98" t="s">
        <v>130</v>
      </c>
      <c r="F10" s="81">
        <v>20</v>
      </c>
      <c r="G10" s="81">
        <v>0</v>
      </c>
      <c r="H10" s="81">
        <v>0</v>
      </c>
      <c r="I10" s="81">
        <v>0</v>
      </c>
      <c r="J10" s="82">
        <f t="shared" si="0"/>
        <v>20</v>
      </c>
      <c r="K10" s="60">
        <v>268942</v>
      </c>
      <c r="L10" s="60">
        <v>0</v>
      </c>
      <c r="M10" s="60">
        <v>0</v>
      </c>
      <c r="N10" s="80">
        <f t="shared" si="1"/>
        <v>268942</v>
      </c>
      <c r="O10" s="83"/>
      <c r="P10" s="60"/>
      <c r="Q10" s="60"/>
      <c r="R10" s="60"/>
      <c r="S10" s="60"/>
      <c r="T10" s="60"/>
      <c r="U10" s="60"/>
      <c r="V10" s="80">
        <f t="shared" si="2"/>
        <v>0</v>
      </c>
      <c r="W10" s="60"/>
      <c r="X10" s="60"/>
      <c r="Y10" s="12"/>
    </row>
    <row r="11" spans="1:25" s="3" customFormat="1" ht="14.15" x14ac:dyDescent="0.45">
      <c r="A11" s="103" t="s">
        <v>137</v>
      </c>
      <c r="B11" s="103" t="s">
        <v>138</v>
      </c>
      <c r="C11" s="103" t="s">
        <v>139</v>
      </c>
      <c r="D11" s="104" t="s">
        <v>129</v>
      </c>
      <c r="E11" s="98" t="s">
        <v>130</v>
      </c>
      <c r="F11" s="81">
        <v>20</v>
      </c>
      <c r="G11" s="81">
        <v>0</v>
      </c>
      <c r="H11" s="81">
        <v>0</v>
      </c>
      <c r="I11" s="81">
        <v>0</v>
      </c>
      <c r="J11" s="82">
        <f t="shared" si="0"/>
        <v>20</v>
      </c>
      <c r="K11" s="60">
        <v>283272</v>
      </c>
      <c r="L11" s="60">
        <v>0</v>
      </c>
      <c r="M11" s="60">
        <v>0</v>
      </c>
      <c r="N11" s="80">
        <f t="shared" si="1"/>
        <v>283272</v>
      </c>
      <c r="O11" s="83"/>
      <c r="P11" s="60"/>
      <c r="Q11" s="60"/>
      <c r="R11" s="60"/>
      <c r="S11" s="60"/>
      <c r="T11" s="60"/>
      <c r="U11" s="60"/>
      <c r="V11" s="80">
        <f t="shared" si="2"/>
        <v>0</v>
      </c>
      <c r="W11" s="60"/>
      <c r="X11" s="60"/>
      <c r="Y11" s="12"/>
    </row>
    <row r="12" spans="1:25" s="3" customFormat="1" ht="14.15" x14ac:dyDescent="0.45">
      <c r="A12" s="103" t="s">
        <v>140</v>
      </c>
      <c r="B12" s="103" t="s">
        <v>141</v>
      </c>
      <c r="C12" s="103" t="s">
        <v>142</v>
      </c>
      <c r="D12" s="104" t="s">
        <v>129</v>
      </c>
      <c r="E12" s="98" t="s">
        <v>130</v>
      </c>
      <c r="F12" s="81">
        <v>20</v>
      </c>
      <c r="G12" s="81">
        <v>0</v>
      </c>
      <c r="H12" s="81">
        <v>0</v>
      </c>
      <c r="I12" s="81">
        <v>0</v>
      </c>
      <c r="J12" s="82">
        <f t="shared" si="0"/>
        <v>20</v>
      </c>
      <c r="K12" s="60">
        <v>268942</v>
      </c>
      <c r="L12" s="60">
        <v>0</v>
      </c>
      <c r="M12" s="60">
        <v>0</v>
      </c>
      <c r="N12" s="80">
        <f t="shared" si="1"/>
        <v>268942</v>
      </c>
      <c r="O12" s="83"/>
      <c r="P12" s="60"/>
      <c r="Q12" s="60"/>
      <c r="R12" s="60"/>
      <c r="S12" s="60"/>
      <c r="T12" s="60"/>
      <c r="U12" s="60"/>
      <c r="V12" s="80">
        <f t="shared" si="2"/>
        <v>0</v>
      </c>
      <c r="W12" s="60"/>
      <c r="X12" s="60"/>
      <c r="Y12" s="12"/>
    </row>
    <row r="13" spans="1:25" s="3" customFormat="1" ht="14.15" x14ac:dyDescent="0.45">
      <c r="A13" s="103" t="s">
        <v>143</v>
      </c>
      <c r="B13" s="103" t="s">
        <v>144</v>
      </c>
      <c r="C13" s="103" t="s">
        <v>145</v>
      </c>
      <c r="D13" s="104" t="s">
        <v>129</v>
      </c>
      <c r="E13" s="98" t="s">
        <v>130</v>
      </c>
      <c r="F13" s="81">
        <v>20</v>
      </c>
      <c r="G13" s="81">
        <v>0</v>
      </c>
      <c r="H13" s="81">
        <v>0</v>
      </c>
      <c r="I13" s="81">
        <v>0</v>
      </c>
      <c r="J13" s="82">
        <f t="shared" si="0"/>
        <v>20</v>
      </c>
      <c r="K13" s="60">
        <v>263635</v>
      </c>
      <c r="L13" s="60">
        <v>0</v>
      </c>
      <c r="M13" s="60">
        <v>0</v>
      </c>
      <c r="N13" s="80">
        <f t="shared" si="1"/>
        <v>263635</v>
      </c>
      <c r="O13" s="83"/>
      <c r="P13" s="60"/>
      <c r="Q13" s="60"/>
      <c r="R13" s="60"/>
      <c r="S13" s="60"/>
      <c r="T13" s="60"/>
      <c r="U13" s="60"/>
      <c r="V13" s="80">
        <f t="shared" si="2"/>
        <v>0</v>
      </c>
      <c r="W13" s="60"/>
      <c r="X13" s="60"/>
      <c r="Y13" s="12"/>
    </row>
    <row r="14" spans="1:25" s="3" customFormat="1" ht="14.15" x14ac:dyDescent="0.45">
      <c r="A14" s="103" t="s">
        <v>146</v>
      </c>
      <c r="B14" s="103" t="s">
        <v>147</v>
      </c>
      <c r="C14" s="103" t="s">
        <v>148</v>
      </c>
      <c r="D14" s="104" t="s">
        <v>129</v>
      </c>
      <c r="E14" s="98" t="s">
        <v>130</v>
      </c>
      <c r="F14" s="81">
        <v>20</v>
      </c>
      <c r="G14" s="81">
        <v>0</v>
      </c>
      <c r="H14" s="81">
        <v>0</v>
      </c>
      <c r="I14" s="81">
        <v>0</v>
      </c>
      <c r="J14" s="82">
        <f t="shared" si="0"/>
        <v>20</v>
      </c>
      <c r="K14" s="60">
        <v>263635</v>
      </c>
      <c r="L14" s="60">
        <v>0</v>
      </c>
      <c r="M14" s="60">
        <v>0</v>
      </c>
      <c r="N14" s="80">
        <f t="shared" si="1"/>
        <v>263635</v>
      </c>
      <c r="O14" s="83"/>
      <c r="P14" s="60"/>
      <c r="Q14" s="60"/>
      <c r="R14" s="60"/>
      <c r="S14" s="60"/>
      <c r="T14" s="60"/>
      <c r="U14" s="60"/>
      <c r="V14" s="80">
        <f t="shared" si="2"/>
        <v>0</v>
      </c>
      <c r="W14" s="60"/>
      <c r="X14" s="60"/>
      <c r="Y14" s="12"/>
    </row>
    <row r="15" spans="1:25" s="3" customFormat="1" ht="14.15" x14ac:dyDescent="0.45">
      <c r="A15" s="103" t="s">
        <v>149</v>
      </c>
      <c r="B15" s="103" t="s">
        <v>150</v>
      </c>
      <c r="C15" s="103" t="s">
        <v>151</v>
      </c>
      <c r="D15" s="104" t="s">
        <v>129</v>
      </c>
      <c r="E15" s="98" t="s">
        <v>130</v>
      </c>
      <c r="F15" s="81">
        <v>20</v>
      </c>
      <c r="G15" s="81">
        <v>0</v>
      </c>
      <c r="H15" s="81">
        <v>0</v>
      </c>
      <c r="I15" s="81">
        <v>0</v>
      </c>
      <c r="J15" s="82">
        <f t="shared" si="0"/>
        <v>20</v>
      </c>
      <c r="K15" s="60">
        <v>268942</v>
      </c>
      <c r="L15" s="60">
        <v>0</v>
      </c>
      <c r="M15" s="60">
        <v>0</v>
      </c>
      <c r="N15" s="80">
        <f t="shared" si="1"/>
        <v>268942</v>
      </c>
      <c r="O15" s="83"/>
      <c r="P15" s="60"/>
      <c r="Q15" s="60"/>
      <c r="R15" s="60"/>
      <c r="S15" s="60"/>
      <c r="T15" s="60"/>
      <c r="U15" s="60"/>
      <c r="V15" s="80">
        <f t="shared" si="2"/>
        <v>0</v>
      </c>
      <c r="W15" s="60"/>
      <c r="X15" s="60"/>
      <c r="Y15" s="12"/>
    </row>
    <row r="16" spans="1:25" s="3" customFormat="1" ht="14.15" x14ac:dyDescent="0.45">
      <c r="A16" s="103" t="s">
        <v>152</v>
      </c>
      <c r="B16" s="103" t="s">
        <v>153</v>
      </c>
      <c r="C16" s="103" t="s">
        <v>154</v>
      </c>
      <c r="D16" s="104" t="s">
        <v>130</v>
      </c>
      <c r="E16" s="98" t="s">
        <v>130</v>
      </c>
      <c r="F16" s="81"/>
      <c r="G16" s="81"/>
      <c r="H16" s="81"/>
      <c r="I16" s="81"/>
      <c r="J16" s="82">
        <f t="shared" si="0"/>
        <v>0</v>
      </c>
      <c r="K16" s="60"/>
      <c r="L16" s="60"/>
      <c r="M16" s="60"/>
      <c r="N16" s="80">
        <f t="shared" si="1"/>
        <v>0</v>
      </c>
      <c r="O16" s="83"/>
      <c r="P16" s="60"/>
      <c r="Q16" s="60"/>
      <c r="R16" s="60"/>
      <c r="S16" s="60"/>
      <c r="T16" s="60"/>
      <c r="U16" s="60"/>
      <c r="V16" s="80">
        <f t="shared" si="2"/>
        <v>0</v>
      </c>
      <c r="W16" s="60"/>
      <c r="X16" s="60"/>
      <c r="Y16" s="12"/>
    </row>
    <row r="17" spans="1:25" s="3" customFormat="1" ht="14.15" x14ac:dyDescent="0.45">
      <c r="A17" s="103" t="s">
        <v>158</v>
      </c>
      <c r="B17" s="103" t="s">
        <v>159</v>
      </c>
      <c r="C17" s="103" t="s">
        <v>160</v>
      </c>
      <c r="D17" s="104" t="s">
        <v>130</v>
      </c>
      <c r="E17" s="98" t="s">
        <v>130</v>
      </c>
      <c r="F17" s="81"/>
      <c r="G17" s="81"/>
      <c r="H17" s="81"/>
      <c r="I17" s="81"/>
      <c r="J17" s="82">
        <f t="shared" si="0"/>
        <v>0</v>
      </c>
      <c r="K17" s="60"/>
      <c r="L17" s="60"/>
      <c r="M17" s="60"/>
      <c r="N17" s="80">
        <f t="shared" si="1"/>
        <v>0</v>
      </c>
      <c r="O17" s="83"/>
      <c r="P17" s="60"/>
      <c r="Q17" s="60"/>
      <c r="R17" s="60"/>
      <c r="S17" s="60"/>
      <c r="T17" s="60"/>
      <c r="U17" s="60"/>
      <c r="V17" s="80">
        <f t="shared" si="2"/>
        <v>0</v>
      </c>
      <c r="W17" s="60"/>
      <c r="X17" s="60"/>
      <c r="Y17" s="12"/>
    </row>
    <row r="18" spans="1:25" s="3" customFormat="1" ht="14.15" x14ac:dyDescent="0.45">
      <c r="A18" s="103" t="s">
        <v>163</v>
      </c>
      <c r="B18" s="103" t="s">
        <v>164</v>
      </c>
      <c r="C18" s="103" t="s">
        <v>165</v>
      </c>
      <c r="D18" s="104" t="s">
        <v>129</v>
      </c>
      <c r="E18" s="98" t="s">
        <v>130</v>
      </c>
      <c r="F18" s="81">
        <v>20</v>
      </c>
      <c r="G18" s="81">
        <v>0</v>
      </c>
      <c r="H18" s="81">
        <v>0</v>
      </c>
      <c r="I18" s="81">
        <v>0</v>
      </c>
      <c r="J18" s="82">
        <f t="shared" si="0"/>
        <v>20</v>
      </c>
      <c r="K18" s="60">
        <v>348495</v>
      </c>
      <c r="L18" s="60">
        <v>0</v>
      </c>
      <c r="M18" s="60">
        <v>0</v>
      </c>
      <c r="N18" s="80">
        <f t="shared" si="1"/>
        <v>348495</v>
      </c>
      <c r="O18" s="83"/>
      <c r="P18" s="60"/>
      <c r="Q18" s="60"/>
      <c r="R18" s="60"/>
      <c r="S18" s="60"/>
      <c r="T18" s="60"/>
      <c r="U18" s="60"/>
      <c r="V18" s="80">
        <f t="shared" si="2"/>
        <v>0</v>
      </c>
      <c r="W18" s="60"/>
      <c r="X18" s="60"/>
      <c r="Y18" s="12"/>
    </row>
    <row r="19" spans="1:25" s="3" customFormat="1" ht="14.15" x14ac:dyDescent="0.45">
      <c r="A19" s="103" t="s">
        <v>166</v>
      </c>
      <c r="B19" s="103" t="s">
        <v>167</v>
      </c>
      <c r="C19" s="103" t="s">
        <v>168</v>
      </c>
      <c r="D19" s="104" t="s">
        <v>129</v>
      </c>
      <c r="E19" s="98" t="s">
        <v>130</v>
      </c>
      <c r="F19" s="81">
        <v>20</v>
      </c>
      <c r="G19" s="81">
        <v>0</v>
      </c>
      <c r="H19" s="81">
        <v>0</v>
      </c>
      <c r="I19" s="81">
        <v>0</v>
      </c>
      <c r="J19" s="82">
        <f t="shared" si="0"/>
        <v>20</v>
      </c>
      <c r="K19" s="60">
        <v>268942</v>
      </c>
      <c r="L19" s="60">
        <v>0</v>
      </c>
      <c r="M19" s="60">
        <v>0</v>
      </c>
      <c r="N19" s="80">
        <f t="shared" si="1"/>
        <v>268942</v>
      </c>
      <c r="O19" s="83"/>
      <c r="P19" s="60"/>
      <c r="Q19" s="60"/>
      <c r="R19" s="60"/>
      <c r="S19" s="60"/>
      <c r="T19" s="60"/>
      <c r="U19" s="60"/>
      <c r="V19" s="80">
        <f t="shared" si="2"/>
        <v>0</v>
      </c>
      <c r="W19" s="60"/>
      <c r="X19" s="60"/>
      <c r="Y19" s="12"/>
    </row>
    <row r="20" spans="1:25" s="3" customFormat="1" ht="14.15" x14ac:dyDescent="0.45">
      <c r="A20" s="103" t="s">
        <v>169</v>
      </c>
      <c r="B20" s="103" t="s">
        <v>170</v>
      </c>
      <c r="C20" s="103" t="s">
        <v>171</v>
      </c>
      <c r="D20" s="104" t="s">
        <v>129</v>
      </c>
      <c r="E20" s="98" t="s">
        <v>130</v>
      </c>
      <c r="F20" s="81">
        <v>20</v>
      </c>
      <c r="G20" s="81">
        <v>0</v>
      </c>
      <c r="H20" s="81">
        <v>0</v>
      </c>
      <c r="I20" s="81">
        <v>0</v>
      </c>
      <c r="J20" s="82">
        <f t="shared" si="0"/>
        <v>20</v>
      </c>
      <c r="K20" s="60">
        <v>246536</v>
      </c>
      <c r="L20" s="60">
        <v>0</v>
      </c>
      <c r="M20" s="60">
        <v>0</v>
      </c>
      <c r="N20" s="80">
        <f t="shared" si="1"/>
        <v>246536</v>
      </c>
      <c r="O20" s="83"/>
      <c r="P20" s="60"/>
      <c r="Q20" s="60"/>
      <c r="R20" s="60"/>
      <c r="S20" s="60"/>
      <c r="T20" s="60"/>
      <c r="U20" s="60"/>
      <c r="V20" s="80">
        <f t="shared" si="2"/>
        <v>0</v>
      </c>
      <c r="W20" s="60"/>
      <c r="X20" s="60"/>
      <c r="Y20" s="12"/>
    </row>
    <row r="21" spans="1:25" s="3" customFormat="1" ht="14.15" x14ac:dyDescent="0.45">
      <c r="A21" s="103" t="s">
        <v>172</v>
      </c>
      <c r="B21" s="103" t="s">
        <v>173</v>
      </c>
      <c r="C21" s="103" t="s">
        <v>174</v>
      </c>
      <c r="D21" s="104" t="s">
        <v>130</v>
      </c>
      <c r="E21" s="98" t="s">
        <v>130</v>
      </c>
      <c r="F21" s="81"/>
      <c r="G21" s="81"/>
      <c r="H21" s="81"/>
      <c r="I21" s="81"/>
      <c r="J21" s="82">
        <f t="shared" si="0"/>
        <v>0</v>
      </c>
      <c r="K21" s="60"/>
      <c r="L21" s="60"/>
      <c r="M21" s="60"/>
      <c r="N21" s="80">
        <f t="shared" si="1"/>
        <v>0</v>
      </c>
      <c r="O21" s="83"/>
      <c r="P21" s="60"/>
      <c r="Q21" s="60"/>
      <c r="R21" s="60"/>
      <c r="S21" s="60"/>
      <c r="T21" s="60"/>
      <c r="U21" s="60"/>
      <c r="V21" s="80">
        <f t="shared" si="2"/>
        <v>0</v>
      </c>
      <c r="W21" s="60"/>
      <c r="X21" s="60"/>
      <c r="Y21" s="12"/>
    </row>
    <row r="22" spans="1:25" s="3" customFormat="1" ht="14.15" x14ac:dyDescent="0.45">
      <c r="A22" s="103" t="s">
        <v>175</v>
      </c>
      <c r="B22" s="103" t="s">
        <v>176</v>
      </c>
      <c r="C22" s="103" t="s">
        <v>154</v>
      </c>
      <c r="D22" s="104" t="s">
        <v>130</v>
      </c>
      <c r="E22" s="98" t="s">
        <v>130</v>
      </c>
      <c r="F22" s="81"/>
      <c r="G22" s="81"/>
      <c r="H22" s="81"/>
      <c r="I22" s="81"/>
      <c r="J22" s="82">
        <f t="shared" si="0"/>
        <v>0</v>
      </c>
      <c r="K22" s="60"/>
      <c r="L22" s="60"/>
      <c r="M22" s="60"/>
      <c r="N22" s="80">
        <f t="shared" si="1"/>
        <v>0</v>
      </c>
      <c r="O22" s="83"/>
      <c r="P22" s="60"/>
      <c r="Q22" s="60"/>
      <c r="R22" s="60"/>
      <c r="S22" s="60"/>
      <c r="T22" s="60"/>
      <c r="U22" s="60"/>
      <c r="V22" s="80">
        <f t="shared" si="2"/>
        <v>0</v>
      </c>
      <c r="W22" s="60"/>
      <c r="X22" s="60"/>
      <c r="Y22" s="12"/>
    </row>
    <row r="23" spans="1:25" s="3" customFormat="1" ht="15" customHeight="1" x14ac:dyDescent="0.45">
      <c r="A23" s="4" t="s">
        <v>237</v>
      </c>
      <c r="B23" s="4"/>
      <c r="C23" s="4"/>
      <c r="D23" s="4"/>
      <c r="E23" s="4"/>
      <c r="F23" s="13">
        <f t="shared" ref="F23:Y23" si="3">SUM(F8:F22)</f>
        <v>260</v>
      </c>
      <c r="G23" s="13">
        <f t="shared" si="3"/>
        <v>0</v>
      </c>
      <c r="H23" s="13">
        <f t="shared" si="3"/>
        <v>0</v>
      </c>
      <c r="I23" s="13">
        <f t="shared" si="3"/>
        <v>0</v>
      </c>
      <c r="J23" s="13">
        <f t="shared" si="3"/>
        <v>260</v>
      </c>
      <c r="K23" s="14">
        <f t="shared" si="3"/>
        <v>3428447</v>
      </c>
      <c r="L23" s="14">
        <f t="shared" si="3"/>
        <v>0</v>
      </c>
      <c r="M23" s="14">
        <f t="shared" si="3"/>
        <v>0</v>
      </c>
      <c r="N23" s="14">
        <f t="shared" si="3"/>
        <v>3428447</v>
      </c>
      <c r="O23" s="59">
        <f t="shared" si="3"/>
        <v>0</v>
      </c>
      <c r="P23" s="14">
        <f t="shared" si="3"/>
        <v>0</v>
      </c>
      <c r="Q23" s="14">
        <f t="shared" si="3"/>
        <v>0</v>
      </c>
      <c r="R23" s="14">
        <f t="shared" si="3"/>
        <v>0</v>
      </c>
      <c r="S23" s="14">
        <f t="shared" si="3"/>
        <v>0</v>
      </c>
      <c r="T23" s="14">
        <f t="shared" si="3"/>
        <v>0</v>
      </c>
      <c r="U23" s="14">
        <f t="shared" si="3"/>
        <v>0</v>
      </c>
      <c r="V23" s="14">
        <f t="shared" si="3"/>
        <v>0</v>
      </c>
      <c r="W23" s="14">
        <f t="shared" si="3"/>
        <v>0</v>
      </c>
      <c r="X23" s="14">
        <f t="shared" si="3"/>
        <v>0</v>
      </c>
      <c r="Y23" s="14">
        <f t="shared" si="3"/>
        <v>0</v>
      </c>
    </row>
    <row r="24" spans="1:25" s="3" customFormat="1" ht="15" customHeight="1" x14ac:dyDescent="0.45">
      <c r="A24" s="4"/>
      <c r="B24" s="4"/>
      <c r="C24" s="4"/>
      <c r="D24" s="4"/>
      <c r="E24" s="4"/>
      <c r="F24" s="13"/>
      <c r="G24" s="13"/>
      <c r="H24" s="13"/>
      <c r="I24" s="13"/>
      <c r="J24" s="13"/>
      <c r="K24" s="14"/>
      <c r="L24" s="14"/>
      <c r="M24" s="14"/>
      <c r="N24" s="14"/>
      <c r="O24" s="9"/>
      <c r="P24" s="14"/>
      <c r="Q24" s="14"/>
      <c r="R24" s="14"/>
      <c r="S24" s="14"/>
      <c r="T24" s="14"/>
      <c r="U24" s="14"/>
      <c r="V24" s="14"/>
      <c r="W24" s="14"/>
      <c r="X24" s="14"/>
      <c r="Y24" s="14"/>
    </row>
    <row r="25" spans="1:25" s="3" customFormat="1" ht="15" customHeight="1" x14ac:dyDescent="0.45">
      <c r="D25" s="15"/>
      <c r="F25" s="4"/>
      <c r="I25" s="13"/>
    </row>
    <row r="26" spans="1:25" s="3" customFormat="1" ht="15" customHeight="1" x14ac:dyDescent="0.45">
      <c r="D26" s="15"/>
      <c r="E26" s="15"/>
      <c r="F26" s="107" t="s">
        <v>238</v>
      </c>
      <c r="G26" s="114"/>
      <c r="H26" s="114"/>
      <c r="I26" s="114"/>
      <c r="J26" s="108"/>
      <c r="K26" s="107" t="s">
        <v>239</v>
      </c>
      <c r="L26" s="114"/>
      <c r="M26" s="114"/>
      <c r="N26" s="108"/>
    </row>
    <row r="27" spans="1:25" s="3" customFormat="1" ht="45" customHeight="1" x14ac:dyDescent="0.45">
      <c r="D27" s="15"/>
      <c r="E27" s="15" t="s">
        <v>240</v>
      </c>
      <c r="F27" s="69" t="s">
        <v>219</v>
      </c>
      <c r="G27" s="5" t="s">
        <v>220</v>
      </c>
      <c r="H27" s="5" t="s">
        <v>221</v>
      </c>
      <c r="I27" s="70" t="s">
        <v>222</v>
      </c>
      <c r="J27" s="11" t="s">
        <v>223</v>
      </c>
      <c r="K27" s="69" t="s">
        <v>224</v>
      </c>
      <c r="L27" s="5" t="s">
        <v>236</v>
      </c>
      <c r="M27" s="70" t="s">
        <v>241</v>
      </c>
      <c r="N27" s="49" t="s">
        <v>227</v>
      </c>
    </row>
    <row r="28" spans="1:25" s="3" customFormat="1" ht="15" customHeight="1" x14ac:dyDescent="0.45">
      <c r="A28" s="3" t="s">
        <v>242</v>
      </c>
      <c r="E28" s="16">
        <v>4</v>
      </c>
      <c r="F28" s="7">
        <v>194</v>
      </c>
      <c r="G28" s="7">
        <v>0</v>
      </c>
      <c r="H28" s="7">
        <v>0</v>
      </c>
      <c r="I28" s="7">
        <v>0</v>
      </c>
      <c r="J28" s="17">
        <f>SUM(F28:I28)</f>
        <v>194</v>
      </c>
      <c r="K28" s="12">
        <v>842500</v>
      </c>
      <c r="L28" s="12">
        <v>0</v>
      </c>
      <c r="M28" s="12">
        <v>0</v>
      </c>
      <c r="N28" s="47">
        <f>SUM(K28:M28)</f>
        <v>842500</v>
      </c>
    </row>
    <row r="29" spans="1:25" s="3" customFormat="1" ht="15" customHeight="1" x14ac:dyDescent="0.45">
      <c r="F29" s="57"/>
      <c r="G29" s="57"/>
      <c r="H29" s="57"/>
      <c r="I29" s="57"/>
      <c r="J29" s="57"/>
      <c r="K29" s="58"/>
      <c r="L29" s="58"/>
      <c r="M29" s="58"/>
      <c r="N29" s="58"/>
    </row>
    <row r="30" spans="1:25" s="3" customFormat="1" ht="15" customHeight="1" x14ac:dyDescent="0.45">
      <c r="A30" s="4" t="s">
        <v>243</v>
      </c>
      <c r="B30" s="4"/>
      <c r="C30" s="4"/>
      <c r="D30" s="4"/>
      <c r="E30" s="4"/>
      <c r="F30" s="13">
        <f t="shared" ref="F30:N30" si="4">F23+F28</f>
        <v>454</v>
      </c>
      <c r="G30" s="13">
        <f t="shared" si="4"/>
        <v>0</v>
      </c>
      <c r="H30" s="13">
        <f t="shared" si="4"/>
        <v>0</v>
      </c>
      <c r="I30" s="13">
        <f t="shared" si="4"/>
        <v>0</v>
      </c>
      <c r="J30" s="13">
        <f t="shared" si="4"/>
        <v>454</v>
      </c>
      <c r="K30" s="14">
        <f t="shared" si="4"/>
        <v>4270947</v>
      </c>
      <c r="L30" s="14">
        <f t="shared" si="4"/>
        <v>0</v>
      </c>
      <c r="M30" s="14">
        <f t="shared" si="4"/>
        <v>0</v>
      </c>
      <c r="N30" s="14">
        <f t="shared" si="4"/>
        <v>4270947</v>
      </c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</row>
  </sheetData>
  <mergeCells count="8">
    <mergeCell ref="F26:J26"/>
    <mergeCell ref="K26:N26"/>
    <mergeCell ref="F5:N5"/>
    <mergeCell ref="O5:Y5"/>
    <mergeCell ref="F6:J6"/>
    <mergeCell ref="K6:N6"/>
    <mergeCell ref="P6:V6"/>
    <mergeCell ref="W6:Y6"/>
  </mergeCells>
  <printOptions horizontalCentered="1"/>
  <pageMargins left="0.25" right="0.25" top="0.75" bottom="0.75" header="0.3" footer="0.3"/>
  <pageSetup paperSize="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J23"/>
  <sheetViews>
    <sheetView showGridLines="0" workbookViewId="0"/>
  </sheetViews>
  <sheetFormatPr defaultColWidth="9.15234375" defaultRowHeight="15.9" x14ac:dyDescent="0.5"/>
  <cols>
    <col min="1" max="1" width="15.15234375" style="18" customWidth="1"/>
    <col min="2" max="2" width="42" style="18" customWidth="1"/>
    <col min="3" max="3" width="17.69140625" style="18" customWidth="1"/>
    <col min="4" max="5" width="15.3046875" style="18" customWidth="1"/>
    <col min="6" max="6" width="13.3046875" style="18" customWidth="1"/>
    <col min="7" max="7" width="9.84375" style="18" bestFit="1" customWidth="1"/>
    <col min="8" max="8" width="24.3828125" style="18" bestFit="1" customWidth="1"/>
    <col min="9" max="9" width="11.69140625" style="18" customWidth="1"/>
    <col min="10" max="10" width="12.84375" style="18" customWidth="1"/>
    <col min="11" max="11" width="9.15234375" style="18" customWidth="1"/>
    <col min="12" max="16384" width="9.15234375" style="18"/>
  </cols>
  <sheetData>
    <row r="1" spans="1:10" customFormat="1" ht="18" customHeight="1" x14ac:dyDescent="0.55000000000000004">
      <c r="A1" s="1" t="s">
        <v>244</v>
      </c>
      <c r="B1" s="2"/>
      <c r="C1" s="2"/>
      <c r="D1" s="2"/>
      <c r="E1" s="2"/>
    </row>
    <row r="2" spans="1:10" s="21" customFormat="1" ht="15" customHeight="1" x14ac:dyDescent="0.45">
      <c r="A2" s="67" t="s">
        <v>245</v>
      </c>
      <c r="B2" s="3"/>
      <c r="E2" s="105" t="s">
        <v>129</v>
      </c>
    </row>
    <row r="3" spans="1:10" s="21" customFormat="1" ht="15" customHeight="1" x14ac:dyDescent="0.45">
      <c r="A3" s="99" t="s">
        <v>179</v>
      </c>
      <c r="B3" s="100"/>
      <c r="C3" s="101"/>
      <c r="E3" s="3"/>
    </row>
    <row r="4" spans="1:10" s="3" customFormat="1" ht="15" customHeight="1" x14ac:dyDescent="0.45"/>
    <row r="5" spans="1:10" s="3" customFormat="1" ht="15" customHeight="1" x14ac:dyDescent="0.45"/>
    <row r="6" spans="1:10" s="19" customFormat="1" ht="15" customHeight="1" x14ac:dyDescent="0.45"/>
    <row r="7" spans="1:10" s="20" customFormat="1" ht="60" customHeight="1" x14ac:dyDescent="0.45">
      <c r="A7" s="56" t="s">
        <v>3</v>
      </c>
      <c r="B7" s="56" t="s">
        <v>102</v>
      </c>
      <c r="C7" s="56" t="s">
        <v>103</v>
      </c>
      <c r="D7" s="56" t="s">
        <v>246</v>
      </c>
      <c r="E7" s="49" t="s">
        <v>247</v>
      </c>
      <c r="F7" s="49" t="s">
        <v>248</v>
      </c>
      <c r="G7" s="49" t="s">
        <v>249</v>
      </c>
      <c r="H7" s="49" t="s">
        <v>250</v>
      </c>
      <c r="I7" s="49" t="s">
        <v>251</v>
      </c>
      <c r="J7" s="49" t="s">
        <v>252</v>
      </c>
    </row>
    <row r="8" spans="1:10" s="21" customFormat="1" ht="15" customHeight="1" x14ac:dyDescent="0.45">
      <c r="A8" s="103" t="s">
        <v>123</v>
      </c>
      <c r="B8" s="103" t="s">
        <v>124</v>
      </c>
      <c r="C8" s="103" t="s">
        <v>125</v>
      </c>
      <c r="D8" s="60">
        <v>228624</v>
      </c>
      <c r="E8" s="12">
        <v>0</v>
      </c>
      <c r="F8" s="12">
        <v>228624</v>
      </c>
      <c r="G8" s="12">
        <v>0</v>
      </c>
      <c r="H8" s="12">
        <v>7434130</v>
      </c>
      <c r="I8" s="12">
        <v>3.0753295947205699E-2</v>
      </c>
      <c r="J8" s="12">
        <v>-7205506</v>
      </c>
    </row>
    <row r="9" spans="1:10" s="21" customFormat="1" ht="14.15" x14ac:dyDescent="0.45">
      <c r="A9" s="103" t="s">
        <v>131</v>
      </c>
      <c r="B9" s="103" t="s">
        <v>132</v>
      </c>
      <c r="C9" s="103" t="s">
        <v>133</v>
      </c>
      <c r="D9" s="60">
        <v>156400</v>
      </c>
      <c r="E9" s="12">
        <v>0</v>
      </c>
      <c r="F9" s="12">
        <v>156400</v>
      </c>
      <c r="G9" s="12">
        <v>0</v>
      </c>
      <c r="H9" s="12">
        <v>6875354</v>
      </c>
      <c r="I9" s="12">
        <v>2.2747919598030901E-2</v>
      </c>
      <c r="J9" s="12">
        <v>-6718954</v>
      </c>
    </row>
    <row r="10" spans="1:10" s="21" customFormat="1" ht="14.15" x14ac:dyDescent="0.45">
      <c r="A10" s="103" t="s">
        <v>134</v>
      </c>
      <c r="B10" s="103" t="s">
        <v>135</v>
      </c>
      <c r="C10" s="103" t="s">
        <v>136</v>
      </c>
      <c r="D10" s="60">
        <v>81200</v>
      </c>
      <c r="E10" s="12">
        <v>0</v>
      </c>
      <c r="F10" s="12">
        <v>81200</v>
      </c>
      <c r="G10" s="12">
        <v>0</v>
      </c>
      <c r="H10" s="12">
        <v>5693210</v>
      </c>
      <c r="I10" s="12">
        <v>1.42626040493851E-2</v>
      </c>
      <c r="J10" s="12">
        <v>-5612010</v>
      </c>
    </row>
    <row r="11" spans="1:10" s="21" customFormat="1" ht="14.15" x14ac:dyDescent="0.45">
      <c r="A11" s="103" t="s">
        <v>137</v>
      </c>
      <c r="B11" s="103" t="s">
        <v>138</v>
      </c>
      <c r="C11" s="103" t="s">
        <v>139</v>
      </c>
      <c r="D11" s="60">
        <v>120032</v>
      </c>
      <c r="E11" s="12">
        <v>0</v>
      </c>
      <c r="F11" s="12">
        <v>120032</v>
      </c>
      <c r="G11" s="12">
        <v>0</v>
      </c>
      <c r="H11" s="12">
        <v>5589437</v>
      </c>
      <c r="I11" s="12">
        <v>2.14747925417175E-2</v>
      </c>
      <c r="J11" s="12">
        <v>-5469405</v>
      </c>
    </row>
    <row r="12" spans="1:10" s="21" customFormat="1" ht="14.15" x14ac:dyDescent="0.45">
      <c r="A12" s="103" t="s">
        <v>140</v>
      </c>
      <c r="B12" s="103" t="s">
        <v>141</v>
      </c>
      <c r="C12" s="103" t="s">
        <v>142</v>
      </c>
      <c r="D12" s="60">
        <v>170000</v>
      </c>
      <c r="E12" s="12">
        <v>0</v>
      </c>
      <c r="F12" s="12">
        <v>170000</v>
      </c>
      <c r="G12" s="12">
        <v>0</v>
      </c>
      <c r="H12" s="12">
        <v>7238804</v>
      </c>
      <c r="I12" s="12">
        <v>2.3484542474143499E-2</v>
      </c>
      <c r="J12" s="12">
        <v>-7068804</v>
      </c>
    </row>
    <row r="13" spans="1:10" s="21" customFormat="1" ht="14.15" x14ac:dyDescent="0.45">
      <c r="A13" s="103" t="s">
        <v>143</v>
      </c>
      <c r="B13" s="103" t="s">
        <v>144</v>
      </c>
      <c r="C13" s="103" t="s">
        <v>145</v>
      </c>
      <c r="D13" s="60">
        <v>176440</v>
      </c>
      <c r="E13" s="12">
        <v>0</v>
      </c>
      <c r="F13" s="12">
        <v>176440</v>
      </c>
      <c r="G13" s="12">
        <v>0</v>
      </c>
      <c r="H13" s="12">
        <v>6024435</v>
      </c>
      <c r="I13" s="12">
        <v>2.9287393755597E-2</v>
      </c>
      <c r="J13" s="12">
        <v>-5847995</v>
      </c>
    </row>
    <row r="14" spans="1:10" s="21" customFormat="1" ht="14.15" x14ac:dyDescent="0.45">
      <c r="A14" s="103" t="s">
        <v>146</v>
      </c>
      <c r="B14" s="103" t="s">
        <v>147</v>
      </c>
      <c r="C14" s="103" t="s">
        <v>148</v>
      </c>
      <c r="D14" s="60">
        <v>159197</v>
      </c>
      <c r="E14" s="12">
        <v>0</v>
      </c>
      <c r="F14" s="12">
        <v>159197</v>
      </c>
      <c r="G14" s="12">
        <v>0</v>
      </c>
      <c r="H14" s="12">
        <v>6333503</v>
      </c>
      <c r="I14" s="12">
        <v>2.51356950490116E-2</v>
      </c>
      <c r="J14" s="12">
        <v>-6174306</v>
      </c>
    </row>
    <row r="15" spans="1:10" s="21" customFormat="1" ht="14.15" x14ac:dyDescent="0.45">
      <c r="A15" s="103" t="s">
        <v>149</v>
      </c>
      <c r="B15" s="103" t="s">
        <v>150</v>
      </c>
      <c r="C15" s="103" t="s">
        <v>151</v>
      </c>
      <c r="D15" s="60">
        <v>91000</v>
      </c>
      <c r="E15" s="12">
        <v>0</v>
      </c>
      <c r="F15" s="12">
        <v>91000</v>
      </c>
      <c r="G15" s="12">
        <v>0</v>
      </c>
      <c r="H15" s="12">
        <v>6627050</v>
      </c>
      <c r="I15" s="12">
        <v>1.3731600033197301E-2</v>
      </c>
      <c r="J15" s="12">
        <v>-6536050</v>
      </c>
    </row>
    <row r="16" spans="1:10" s="21" customFormat="1" ht="14.15" x14ac:dyDescent="0.45">
      <c r="A16" s="103" t="s">
        <v>152</v>
      </c>
      <c r="B16" s="103" t="s">
        <v>153</v>
      </c>
      <c r="C16" s="103" t="s">
        <v>154</v>
      </c>
      <c r="D16" s="60">
        <v>297200</v>
      </c>
      <c r="E16" s="12">
        <v>0</v>
      </c>
      <c r="F16" s="12">
        <v>297200</v>
      </c>
      <c r="G16" s="12">
        <v>0</v>
      </c>
      <c r="H16" s="12">
        <v>11124758</v>
      </c>
      <c r="I16" s="12">
        <v>2.6715187871951901E-2</v>
      </c>
      <c r="J16" s="12">
        <v>-10827558</v>
      </c>
    </row>
    <row r="17" spans="1:10" s="21" customFormat="1" ht="14.15" x14ac:dyDescent="0.45">
      <c r="A17" s="103" t="s">
        <v>158</v>
      </c>
      <c r="B17" s="103" t="s">
        <v>159</v>
      </c>
      <c r="C17" s="103" t="s">
        <v>160</v>
      </c>
      <c r="D17" s="60">
        <v>897600</v>
      </c>
      <c r="E17" s="12">
        <v>0</v>
      </c>
      <c r="F17" s="12">
        <v>897600</v>
      </c>
      <c r="G17" s="12">
        <v>0</v>
      </c>
      <c r="H17" s="12">
        <v>34763532</v>
      </c>
      <c r="I17" s="12">
        <v>2.5820161196509001E-2</v>
      </c>
      <c r="J17" s="12">
        <v>-33865932</v>
      </c>
    </row>
    <row r="18" spans="1:10" s="21" customFormat="1" ht="14.15" x14ac:dyDescent="0.45">
      <c r="A18" s="103" t="s">
        <v>163</v>
      </c>
      <c r="B18" s="103" t="s">
        <v>164</v>
      </c>
      <c r="C18" s="103" t="s">
        <v>165</v>
      </c>
      <c r="D18" s="60">
        <v>128048</v>
      </c>
      <c r="E18" s="12">
        <v>0</v>
      </c>
      <c r="F18" s="12">
        <v>128048</v>
      </c>
      <c r="G18" s="12">
        <v>0</v>
      </c>
      <c r="H18" s="12">
        <v>6231290</v>
      </c>
      <c r="I18" s="12">
        <v>2.0549196073365202E-2</v>
      </c>
      <c r="J18" s="12">
        <v>-6103242</v>
      </c>
    </row>
    <row r="19" spans="1:10" s="21" customFormat="1" ht="14.15" x14ac:dyDescent="0.45">
      <c r="A19" s="103" t="s">
        <v>166</v>
      </c>
      <c r="B19" s="103" t="s">
        <v>167</v>
      </c>
      <c r="C19" s="103" t="s">
        <v>168</v>
      </c>
      <c r="D19" s="60">
        <v>82000</v>
      </c>
      <c r="E19" s="12">
        <v>0</v>
      </c>
      <c r="F19" s="12">
        <v>82000</v>
      </c>
      <c r="G19" s="12">
        <v>0</v>
      </c>
      <c r="H19" s="12">
        <v>7118294</v>
      </c>
      <c r="I19" s="12">
        <v>1.15196141097853E-2</v>
      </c>
      <c r="J19" s="12">
        <v>-7036294</v>
      </c>
    </row>
    <row r="20" spans="1:10" s="21" customFormat="1" ht="14.15" x14ac:dyDescent="0.45">
      <c r="A20" s="103" t="s">
        <v>169</v>
      </c>
      <c r="B20" s="103" t="s">
        <v>170</v>
      </c>
      <c r="C20" s="103" t="s">
        <v>171</v>
      </c>
      <c r="D20" s="60">
        <v>111507</v>
      </c>
      <c r="E20" s="12">
        <v>0</v>
      </c>
      <c r="F20" s="12">
        <v>111507</v>
      </c>
      <c r="G20" s="12">
        <v>0</v>
      </c>
      <c r="H20" s="12">
        <v>4959189</v>
      </c>
      <c r="I20" s="12">
        <v>2.2484926466807401E-2</v>
      </c>
      <c r="J20" s="12">
        <v>-4847682</v>
      </c>
    </row>
    <row r="21" spans="1:10" s="21" customFormat="1" ht="14.15" x14ac:dyDescent="0.45">
      <c r="A21" s="103" t="s">
        <v>172</v>
      </c>
      <c r="B21" s="103" t="s">
        <v>173</v>
      </c>
      <c r="C21" s="103" t="s">
        <v>174</v>
      </c>
      <c r="D21" s="60">
        <v>237336</v>
      </c>
      <c r="E21" s="12">
        <v>0</v>
      </c>
      <c r="F21" s="12">
        <v>237336</v>
      </c>
      <c r="G21" s="12">
        <v>0</v>
      </c>
      <c r="H21" s="12">
        <v>11146136</v>
      </c>
      <c r="I21" s="12">
        <v>2.1293118978630801E-2</v>
      </c>
      <c r="J21" s="12">
        <v>-10908800</v>
      </c>
    </row>
    <row r="22" spans="1:10" s="21" customFormat="1" ht="14.15" x14ac:dyDescent="0.45">
      <c r="A22" s="103" t="s">
        <v>175</v>
      </c>
      <c r="B22" s="103" t="s">
        <v>176</v>
      </c>
      <c r="C22" s="103" t="s">
        <v>154</v>
      </c>
      <c r="D22" s="60">
        <v>241428</v>
      </c>
      <c r="E22" s="12">
        <v>0</v>
      </c>
      <c r="F22" s="12">
        <v>241428</v>
      </c>
      <c r="G22" s="12">
        <v>0</v>
      </c>
      <c r="H22" s="12">
        <v>11584283</v>
      </c>
      <c r="I22" s="12">
        <v>2.0840996374139002E-2</v>
      </c>
      <c r="J22" s="12">
        <v>-11342855</v>
      </c>
    </row>
    <row r="23" spans="1:10" s="21" customFormat="1" ht="15" customHeight="1" x14ac:dyDescent="0.45">
      <c r="A23" s="4" t="s">
        <v>177</v>
      </c>
      <c r="B23" s="4"/>
      <c r="C23" s="4"/>
      <c r="D23" s="14">
        <f>SUM(D8:D22)</f>
        <v>3178012</v>
      </c>
      <c r="E23" s="14">
        <f>SUM(E8:E22)</f>
        <v>0</v>
      </c>
      <c r="F23" s="14">
        <f>SUM(F8:F22)</f>
        <v>3178012</v>
      </c>
      <c r="G23" s="106"/>
      <c r="H23" s="14">
        <f>SUM(H8:H22)</f>
        <v>138743405</v>
      </c>
      <c r="I23" s="106"/>
      <c r="J23" s="14">
        <f>SUM(J8:J22)</f>
        <v>-135565393</v>
      </c>
    </row>
  </sheetData>
  <printOptions horizontalCentered="1"/>
  <pageMargins left="0.25" right="0.25" top="0.75" bottom="0.75" header="0.3" footer="0.3"/>
  <pageSetup paperSize="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I22"/>
  <sheetViews>
    <sheetView workbookViewId="0"/>
  </sheetViews>
  <sheetFormatPr defaultColWidth="9.15234375" defaultRowHeight="15.9" x14ac:dyDescent="0.5"/>
  <cols>
    <col min="1" max="1" width="27.3046875" style="2" bestFit="1" customWidth="1"/>
    <col min="2" max="2" width="17.53515625" style="2" bestFit="1" customWidth="1"/>
    <col min="3" max="3" width="17.84375" style="2" bestFit="1" customWidth="1"/>
    <col min="4" max="4" width="9.15234375" style="2" customWidth="1"/>
    <col min="5" max="16384" width="9.15234375" style="2"/>
  </cols>
  <sheetData>
    <row r="1" spans="1:9" customFormat="1" ht="17.25" customHeight="1" x14ac:dyDescent="0.5">
      <c r="A1" s="61" t="s">
        <v>104</v>
      </c>
      <c r="B1" s="61" t="s">
        <v>253</v>
      </c>
      <c r="C1" s="61" t="s">
        <v>254</v>
      </c>
    </row>
    <row r="2" spans="1:9" x14ac:dyDescent="0.5">
      <c r="A2" s="2" t="s">
        <v>126</v>
      </c>
      <c r="B2" s="62" t="s">
        <v>255</v>
      </c>
      <c r="C2" s="62" t="s">
        <v>129</v>
      </c>
    </row>
    <row r="3" spans="1:9" x14ac:dyDescent="0.5">
      <c r="A3" s="2" t="s">
        <v>256</v>
      </c>
      <c r="B3" s="62" t="s">
        <v>257</v>
      </c>
      <c r="C3" s="62" t="s">
        <v>130</v>
      </c>
      <c r="D3" s="2" t="s">
        <v>126</v>
      </c>
      <c r="F3" s="2" t="s">
        <v>255</v>
      </c>
      <c r="H3" s="2">
        <v>2019</v>
      </c>
      <c r="I3" s="2">
        <v>2015</v>
      </c>
    </row>
    <row r="4" spans="1:9" x14ac:dyDescent="0.5">
      <c r="A4" s="2" t="s">
        <v>258</v>
      </c>
      <c r="B4" s="62" t="s">
        <v>259</v>
      </c>
      <c r="D4" s="2" t="s">
        <v>260</v>
      </c>
      <c r="F4" s="2">
        <v>1</v>
      </c>
      <c r="H4" s="2">
        <v>2020</v>
      </c>
      <c r="I4" s="2">
        <v>2016</v>
      </c>
    </row>
    <row r="5" spans="1:9" x14ac:dyDescent="0.5">
      <c r="A5" s="2" t="s">
        <v>261</v>
      </c>
      <c r="B5" s="62" t="s">
        <v>6</v>
      </c>
      <c r="D5" s="2" t="s">
        <v>155</v>
      </c>
      <c r="F5" s="2">
        <v>2</v>
      </c>
      <c r="H5" s="2">
        <v>2021</v>
      </c>
      <c r="I5" s="2">
        <v>2017</v>
      </c>
    </row>
    <row r="6" spans="1:9" x14ac:dyDescent="0.5">
      <c r="A6" s="2" t="s">
        <v>155</v>
      </c>
      <c r="B6" s="62">
        <v>4</v>
      </c>
      <c r="D6" s="2" t="s">
        <v>256</v>
      </c>
      <c r="F6" s="2">
        <v>3</v>
      </c>
      <c r="H6" s="2">
        <v>2022</v>
      </c>
      <c r="I6" s="2">
        <v>2018</v>
      </c>
    </row>
    <row r="7" spans="1:9" x14ac:dyDescent="0.5">
      <c r="A7" s="2" t="s">
        <v>262</v>
      </c>
      <c r="B7" s="62">
        <v>5</v>
      </c>
      <c r="D7" s="2" t="s">
        <v>161</v>
      </c>
      <c r="F7" s="2">
        <v>4</v>
      </c>
      <c r="I7" s="2">
        <v>2019</v>
      </c>
    </row>
    <row r="8" spans="1:9" x14ac:dyDescent="0.5">
      <c r="A8" s="2" t="s">
        <v>263</v>
      </c>
      <c r="B8" s="62">
        <v>6</v>
      </c>
      <c r="D8" s="2" t="s">
        <v>261</v>
      </c>
      <c r="F8" s="2">
        <v>5</v>
      </c>
      <c r="I8" s="2">
        <v>2020</v>
      </c>
    </row>
    <row r="9" spans="1:9" x14ac:dyDescent="0.5">
      <c r="A9" s="2" t="s">
        <v>127</v>
      </c>
      <c r="B9" s="62">
        <v>7</v>
      </c>
      <c r="D9" s="2" t="s">
        <v>258</v>
      </c>
      <c r="F9" s="2">
        <v>6</v>
      </c>
    </row>
    <row r="10" spans="1:9" x14ac:dyDescent="0.5">
      <c r="A10" s="2" t="s">
        <v>260</v>
      </c>
      <c r="B10" s="62">
        <v>8</v>
      </c>
      <c r="D10" s="2" t="s">
        <v>127</v>
      </c>
      <c r="F10" s="2">
        <v>7</v>
      </c>
    </row>
    <row r="11" spans="1:9" x14ac:dyDescent="0.5">
      <c r="A11" s="2" t="s">
        <v>161</v>
      </c>
      <c r="B11" s="62">
        <v>9</v>
      </c>
      <c r="D11" s="2" t="s">
        <v>262</v>
      </c>
      <c r="F11" s="2">
        <v>8</v>
      </c>
    </row>
    <row r="12" spans="1:9" x14ac:dyDescent="0.5">
      <c r="B12" s="62">
        <v>10</v>
      </c>
      <c r="D12" s="2" t="s">
        <v>263</v>
      </c>
      <c r="F12" s="2">
        <v>9</v>
      </c>
    </row>
    <row r="13" spans="1:9" x14ac:dyDescent="0.5">
      <c r="B13" s="62">
        <v>11</v>
      </c>
      <c r="F13" s="2">
        <v>10</v>
      </c>
    </row>
    <row r="14" spans="1:9" x14ac:dyDescent="0.5">
      <c r="B14" s="62">
        <v>12</v>
      </c>
      <c r="F14" s="2">
        <v>11</v>
      </c>
    </row>
    <row r="15" spans="1:9" x14ac:dyDescent="0.5">
      <c r="B15" s="62" t="s">
        <v>262</v>
      </c>
      <c r="F15" s="2">
        <v>12</v>
      </c>
    </row>
    <row r="16" spans="1:9" x14ac:dyDescent="0.5">
      <c r="B16" s="62" t="s">
        <v>263</v>
      </c>
      <c r="F16" s="2" t="s">
        <v>262</v>
      </c>
    </row>
    <row r="17" spans="1:6" x14ac:dyDescent="0.5">
      <c r="B17" s="62" t="s">
        <v>127</v>
      </c>
      <c r="F17" s="2" t="s">
        <v>263</v>
      </c>
    </row>
    <row r="18" spans="1:6" x14ac:dyDescent="0.5">
      <c r="F18" s="2" t="s">
        <v>127</v>
      </c>
    </row>
    <row r="22" spans="1:6" x14ac:dyDescent="0.5">
      <c r="A22"/>
    </row>
  </sheetData>
  <sortState ref="A2:A11">
    <sortCondition ref="A2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Part A</vt:lpstr>
      <vt:lpstr>Part B</vt:lpstr>
      <vt:lpstr>Part C</vt:lpstr>
      <vt:lpstr>Part D</vt:lpstr>
      <vt:lpstr>Part E</vt:lpstr>
      <vt:lpstr>Drop-downs</vt:lpstr>
      <vt:lpstr>CentralCostperPupil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Parts A-E | NYS School Transparency Form</dc:title>
  <dc:creator>Michael Smingler</dc:creator>
  <cp:lastModifiedBy>Corona, Karen</cp:lastModifiedBy>
  <cp:lastPrinted>2019-05-21T14:09:27Z</cp:lastPrinted>
  <dcterms:created xsi:type="dcterms:W3CDTF">2018-04-18T22:15:43Z</dcterms:created>
  <dcterms:modified xsi:type="dcterms:W3CDTF">2019-11-18T20:29:58Z</dcterms:modified>
</cp:coreProperties>
</file>